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1925" tabRatio="909" firstSheet="1" activeTab="9"/>
  </bookViews>
  <sheets>
    <sheet name="目录" sheetId="262" r:id="rId1"/>
    <sheet name="一般公共预算收入预算表" sheetId="190" r:id="rId2"/>
    <sheet name="一般公共预算支出预算表" sheetId="60" r:id="rId3"/>
    <sheet name="一般公共预算收支平衡表" sheetId="283" r:id="rId4"/>
    <sheet name="一般公共预算支出资金来源表" sheetId="284" r:id="rId5"/>
    <sheet name="基本支出预算表" sheetId="27" r:id="rId6"/>
    <sheet name="一般公共预算税收返还及转移支付表" sheetId="44" r:id="rId7"/>
    <sheet name="一般公共预算支出“三公”经费预算表" sheetId="285" r:id="rId8"/>
    <sheet name="政府性基金收入预算表" sheetId="46" r:id="rId9"/>
    <sheet name="政府性基金支出预算表" sheetId="61" r:id="rId10"/>
    <sheet name="政府性基金预算转移支付表" sheetId="272" r:id="rId11"/>
    <sheet name="国有资本经营收入预算表" sheetId="269" r:id="rId12"/>
    <sheet name="国有资本经营支出预算表" sheetId="270" r:id="rId13"/>
    <sheet name="国有资本经营预算转移支付表" sheetId="273" r:id="rId14"/>
    <sheet name="社会保险基金收入预算表" sheetId="265" r:id="rId15"/>
    <sheet name="社会保险基金支出预算表" sheetId="266" r:id="rId16"/>
    <sheet name="城乡居民基本养老保险基金收支预算表" sheetId="277" r:id="rId17"/>
    <sheet name="机关事业单位基本养老保险基金收支预算表" sheetId="278" r:id="rId18"/>
    <sheet name="职工基本医疗保险(含生育保险)基金收支预算表" sheetId="279" r:id="rId19"/>
    <sheet name="城乡居民基本医疗保险基金收支预算表" sheetId="280" r:id="rId20"/>
    <sheet name="工伤保险基金收支预算表" sheetId="281" r:id="rId21"/>
    <sheet name="失业保险基金收支预算表" sheetId="282" r:id="rId22"/>
    <sheet name="政府一般债务限额和余额情况表" sheetId="212" r:id="rId23"/>
    <sheet name="政府专项债务限额和余额情况表" sheetId="274" r:id="rId24"/>
    <sheet name="地方政府债券还本付息情况表" sheetId="275" r:id="rId25"/>
  </sheets>
  <externalReferences>
    <externalReference r:id="rId26"/>
    <externalReference r:id="rId27"/>
  </externalReferences>
  <definedNames>
    <definedName name="_xlnm._FilterDatabase" localSheetId="8" hidden="1">政府性基金收入预算表!$A$3:$B$35</definedName>
    <definedName name="_xlnm._FilterDatabase" localSheetId="9" hidden="1">政府性基金支出预算表!$A$3:$C$329</definedName>
    <definedName name="_xlnm._FilterDatabase" localSheetId="22" hidden="1">政府一般债务限额和余额情况表!$A$4:$C$14</definedName>
    <definedName name="_xlnm._FilterDatabase" localSheetId="23" hidden="1">政府专项债务限额和余额情况表!$A$4:$C$14</definedName>
    <definedName name="_xlnm._FilterDatabase" localSheetId="2" hidden="1">一般公共预算支出预算表!$A$3:$C$1171</definedName>
    <definedName name="_xlnm._FilterDatabase" localSheetId="13" hidden="1">国有资本经营预算转移支付表!$A$2:$J$11</definedName>
    <definedName name="_xlnm._FilterDatabase" localSheetId="10" hidden="1">政府性基金预算转移支付表!$A$2:$J$11</definedName>
    <definedName name="_Order1" hidden="1">255</definedName>
    <definedName name="_Order2" hidden="1">255</definedName>
    <definedName name="Database" localSheetId="2" hidden="1">#REF!</definedName>
    <definedName name="Database" localSheetId="1" hidden="1">#REF!</definedName>
    <definedName name="Database" localSheetId="6" hidden="1">#REF!</definedName>
    <definedName name="Database" localSheetId="8" hidden="1">#REF!</definedName>
    <definedName name="Database" localSheetId="9" hidden="1">#REF!</definedName>
    <definedName name="Database" hidden="1">#REF!</definedName>
    <definedName name="_1301_石家庄市" hidden="1">[2]内置数据!$AK$2:$AK$23</definedName>
    <definedName name="_1303_秦皇岛市" hidden="1">[2]内置数据!$AM$2:$AM$8</definedName>
    <definedName name="_1304_邯郸市" hidden="1">[2]内置数据!$AN$2:$AN$19</definedName>
    <definedName name="_1306_保定市" hidden="1">[2]内置数据!$AP$2:$AP$22</definedName>
    <definedName name="_1307_张家口市" hidden="1">[2]内置数据!$AQ$2:$AQ$17</definedName>
    <definedName name="_1308_承德市" hidden="1">[2]内置数据!$AR$2:$AR$12</definedName>
    <definedName name="_1309_沧州市" hidden="1">[2]内置数据!$AS$2:$AS$17</definedName>
    <definedName name="Database" localSheetId="7" hidden="1">#REF!</definedName>
    <definedName name="_1401_太原市" hidden="1">[2]内置数据!$AW$2:$AW$11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Fpb</author>
  </authors>
  <commentList>
    <comment ref="F4" authorId="0">
      <text>
        <r>
          <rPr>
            <b/>
            <sz val="9"/>
            <rFont val="宋体"/>
            <charset val="134"/>
          </rPr>
          <t>Fpb:</t>
        </r>
        <r>
          <rPr>
            <sz val="9"/>
            <rFont val="宋体"/>
            <charset val="134"/>
          </rPr>
          <t xml:space="preserve">
合计不能大于表三“上年结余收入”科目</t>
        </r>
      </text>
    </comment>
    <comment ref="G4" authorId="0">
      <text>
        <r>
          <rPr>
            <b/>
            <sz val="9"/>
            <rFont val="宋体"/>
            <charset val="134"/>
          </rPr>
          <t>Fpb:</t>
        </r>
        <r>
          <rPr>
            <sz val="9"/>
            <rFont val="宋体"/>
            <charset val="134"/>
          </rPr>
          <t xml:space="preserve">
合计不能大于表三“调入资金”科目</t>
        </r>
      </text>
    </comment>
    <comment ref="H4" authorId="0">
      <text>
        <r>
          <rPr>
            <b/>
            <sz val="9"/>
            <rFont val="宋体"/>
            <charset val="134"/>
          </rPr>
          <t>Fpb:</t>
        </r>
        <r>
          <rPr>
            <sz val="9"/>
            <rFont val="宋体"/>
            <charset val="134"/>
          </rPr>
          <t xml:space="preserve">
合计不能大于表三“债务收入”+“债务转贷收入”-“债务转贷支出”的差额。</t>
        </r>
      </text>
    </comment>
    <comment ref="I4" authorId="0">
      <text>
        <r>
          <rPr>
            <b/>
            <sz val="9"/>
            <rFont val="宋体"/>
            <charset val="134"/>
          </rPr>
          <t>Fpb:</t>
        </r>
        <r>
          <rPr>
            <sz val="9"/>
            <rFont val="宋体"/>
            <charset val="134"/>
          </rPr>
          <t xml:space="preserve">
本列不能出现负数。</t>
        </r>
      </text>
    </comment>
  </commentList>
</comments>
</file>

<file path=xl/sharedStrings.xml><?xml version="1.0" encoding="utf-8"?>
<sst xmlns="http://schemas.openxmlformats.org/spreadsheetml/2006/main" count="3260" uniqueCount="2105">
  <si>
    <t>目    录</t>
  </si>
  <si>
    <t>一般公共预算收入预算表</t>
  </si>
  <si>
    <t>一般公共预算支出预算表</t>
  </si>
  <si>
    <t>一般公共预算收支平衡表</t>
  </si>
  <si>
    <t>一般公共预算支出资金来源表</t>
  </si>
  <si>
    <t>基本支出预算表</t>
  </si>
  <si>
    <t>一般公共预算税收返还及转移支付表</t>
  </si>
  <si>
    <t>一般公共预算支出“三公”经费预算表</t>
  </si>
  <si>
    <t>政府性基金收入预算表</t>
  </si>
  <si>
    <t>政府性基金支出预算表</t>
  </si>
  <si>
    <t>政府性基金预算转移支付表</t>
  </si>
  <si>
    <t>国有资本经营收入预算表</t>
  </si>
  <si>
    <t>国有资本经营支出预算表</t>
  </si>
  <si>
    <t>国有资本经营预算转移支付表</t>
  </si>
  <si>
    <t>社会保险基金收入预算表</t>
  </si>
  <si>
    <t>社会保险基金支出预算表</t>
  </si>
  <si>
    <t>城乡居民基本养老保险基金收支预算表</t>
  </si>
  <si>
    <t>机关事业单位基本养老保险基金收支预算表</t>
  </si>
  <si>
    <t>职工基本医疗保险(含生育保险)基金收支预算表</t>
  </si>
  <si>
    <t>城乡居民基本医疗保险基金收支预算表</t>
  </si>
  <si>
    <t>工伤保险基金收支预算表</t>
  </si>
  <si>
    <t>失业保险基金收支预算表</t>
  </si>
  <si>
    <t>政府一般债务限额和余额情况表</t>
  </si>
  <si>
    <t>政府专项债务限额和余额情况表</t>
  </si>
  <si>
    <t>地方政府债券还本付息情况表</t>
  </si>
  <si>
    <t>表一</t>
  </si>
  <si>
    <t>2025年梁子湖区地方一般公共预算收入表</t>
  </si>
  <si>
    <t>单位：万元</t>
  </si>
  <si>
    <t>项目</t>
  </si>
  <si>
    <t>上年预算数</t>
  </si>
  <si>
    <t>上年执行数</t>
  </si>
  <si>
    <t>预算数</t>
  </si>
  <si>
    <t>代码</t>
  </si>
  <si>
    <t>名称</t>
  </si>
  <si>
    <t>金额</t>
  </si>
  <si>
    <t>为上年预算数的%</t>
  </si>
  <si>
    <t>为上年执行数的%</t>
  </si>
  <si>
    <t>一、税收收入</t>
  </si>
  <si>
    <t xml:space="preserve">    增值税</t>
  </si>
  <si>
    <t xml:space="preserve">    企业所得税</t>
  </si>
  <si>
    <t xml:space="preserve">    企业所得税退税</t>
  </si>
  <si>
    <t xml:space="preserve">    个人所得税</t>
  </si>
  <si>
    <t xml:space="preserve">    资源税</t>
  </si>
  <si>
    <t xml:space="preserve">    城市维护建设税</t>
  </si>
  <si>
    <t xml:space="preserve">    房产税</t>
  </si>
  <si>
    <t xml:space="preserve">    印花税</t>
  </si>
  <si>
    <t xml:space="preserve">    城镇土地使用税</t>
  </si>
  <si>
    <t xml:space="preserve">    土地增值税</t>
  </si>
  <si>
    <t xml:space="preserve">    车船税</t>
  </si>
  <si>
    <t xml:space="preserve">    耕地占用税</t>
  </si>
  <si>
    <t xml:space="preserve">    契税</t>
  </si>
  <si>
    <t xml:space="preserve">    烟叶税</t>
  </si>
  <si>
    <t xml:space="preserve">    环境保护税</t>
  </si>
  <si>
    <t xml:space="preserve">    其他税收收入</t>
  </si>
  <si>
    <t>二、非税收入</t>
  </si>
  <si>
    <t xml:space="preserve">    专项收入</t>
  </si>
  <si>
    <t xml:space="preserve">    行政事业性收费收入</t>
  </si>
  <si>
    <t xml:space="preserve">    罚没收入</t>
  </si>
  <si>
    <t xml:space="preserve">    国有资本经营收入</t>
  </si>
  <si>
    <t xml:space="preserve">    国有资源（资产）有偿使用收入</t>
  </si>
  <si>
    <t xml:space="preserve">    捐赠收入</t>
  </si>
  <si>
    <t xml:space="preserve">    政府住房基金收入</t>
  </si>
  <si>
    <t xml:space="preserve">    其他收入</t>
  </si>
  <si>
    <t xml:space="preserve"> </t>
  </si>
  <si>
    <t>收入合计</t>
  </si>
  <si>
    <t>表二</t>
  </si>
  <si>
    <t>2025年梁子湖区一般公共预算支出表</t>
  </si>
  <si>
    <t>一般公共服务支出</t>
  </si>
  <si>
    <t>人大事务</t>
  </si>
  <si>
    <t>行政运行</t>
  </si>
  <si>
    <t>一般行政管理事务</t>
  </si>
  <si>
    <t>机关服务</t>
  </si>
  <si>
    <t>人大会议</t>
  </si>
  <si>
    <t>人大立法</t>
  </si>
  <si>
    <t>人大监督</t>
  </si>
  <si>
    <t>人大代表履职能力提升</t>
  </si>
  <si>
    <t>代表工作</t>
  </si>
  <si>
    <t>人大信访工作</t>
  </si>
  <si>
    <t>事业运行</t>
  </si>
  <si>
    <t>其他人大事务支出</t>
  </si>
  <si>
    <t>政协事务</t>
  </si>
  <si>
    <t>政协会议</t>
  </si>
  <si>
    <t>委员视察</t>
  </si>
  <si>
    <t>参政议政</t>
  </si>
  <si>
    <t>其他政协事务支出</t>
  </si>
  <si>
    <t>政府办公厅（室）及相关机构事务</t>
  </si>
  <si>
    <t>专项服务</t>
  </si>
  <si>
    <t>专项业务及机关事务管理</t>
  </si>
  <si>
    <t>政务公开审批</t>
  </si>
  <si>
    <t>信访事务</t>
  </si>
  <si>
    <t>参事事务</t>
  </si>
  <si>
    <t>其他政府办公厅（室）及相关机构事务支出</t>
  </si>
  <si>
    <t>发展与改革事务</t>
  </si>
  <si>
    <t>战略规划与实施</t>
  </si>
  <si>
    <t>日常经济运行调节</t>
  </si>
  <si>
    <t>社会事业发展规划</t>
  </si>
  <si>
    <t>经济体制改革研究</t>
  </si>
  <si>
    <t>物价管理</t>
  </si>
  <si>
    <t>其他发展与改革事务支出</t>
  </si>
  <si>
    <t>统计信息事务</t>
  </si>
  <si>
    <t>信息事务</t>
  </si>
  <si>
    <t>专项统计业务</t>
  </si>
  <si>
    <t>统计管理</t>
  </si>
  <si>
    <t>专项普查活动</t>
  </si>
  <si>
    <t>统计抽样调查</t>
  </si>
  <si>
    <t>其他统计信息事务支出</t>
  </si>
  <si>
    <t>财政事务</t>
  </si>
  <si>
    <t>预算改革业务</t>
  </si>
  <si>
    <t>财政国库业务</t>
  </si>
  <si>
    <t>财政监察</t>
  </si>
  <si>
    <t>信息化建设</t>
  </si>
  <si>
    <t>财政委托业务支出</t>
  </si>
  <si>
    <t>其他财政事务支出</t>
  </si>
  <si>
    <t>税收事务</t>
  </si>
  <si>
    <t>税收业务</t>
  </si>
  <si>
    <t>其他税收事务支出</t>
  </si>
  <si>
    <t>审计事务</t>
  </si>
  <si>
    <t>审计业务</t>
  </si>
  <si>
    <t>审计管理</t>
  </si>
  <si>
    <t>其他审计事务支出</t>
  </si>
  <si>
    <t>海关事务</t>
  </si>
  <si>
    <t>缉私办案</t>
  </si>
  <si>
    <t>口岸管理</t>
  </si>
  <si>
    <t>海关关务</t>
  </si>
  <si>
    <t>关税征管</t>
  </si>
  <si>
    <t>海关监管</t>
  </si>
  <si>
    <t>检验检疫</t>
  </si>
  <si>
    <t>其他海关事务支出</t>
  </si>
  <si>
    <t>纪检监察事务</t>
  </si>
  <si>
    <t>大案要案查处</t>
  </si>
  <si>
    <t>派驻派出机构</t>
  </si>
  <si>
    <t>巡视工作</t>
  </si>
  <si>
    <t>其他纪检监察事务支出</t>
  </si>
  <si>
    <t>商贸事务</t>
  </si>
  <si>
    <t>对外贸易管理</t>
  </si>
  <si>
    <t>国际经济合作</t>
  </si>
  <si>
    <t>外资管理</t>
  </si>
  <si>
    <t>国内贸易管理</t>
  </si>
  <si>
    <t>招商引资</t>
  </si>
  <si>
    <t>其他商贸事务支出</t>
  </si>
  <si>
    <t>知识产权事务</t>
  </si>
  <si>
    <t>专利审批</t>
  </si>
  <si>
    <t>知识产权战略和规划</t>
  </si>
  <si>
    <t>国际合作与交流</t>
  </si>
  <si>
    <t>知识产权宏观管理</t>
  </si>
  <si>
    <t>商标管理</t>
  </si>
  <si>
    <t>原产地地理标志管理</t>
  </si>
  <si>
    <t>其他知识产权事务支出</t>
  </si>
  <si>
    <t>民族事务</t>
  </si>
  <si>
    <t>民族工作专项</t>
  </si>
  <si>
    <t>其他民族事务支出</t>
  </si>
  <si>
    <t>港澳台事务</t>
  </si>
  <si>
    <t>港澳事务</t>
  </si>
  <si>
    <t>台湾事务</t>
  </si>
  <si>
    <t>其他港澳台事务支出</t>
  </si>
  <si>
    <t>档案事务</t>
  </si>
  <si>
    <t>档案馆</t>
  </si>
  <si>
    <t>其他档案事务支出</t>
  </si>
  <si>
    <t>民主党派及工商联事务</t>
  </si>
  <si>
    <t>其他民主党派及工商联事务支出</t>
  </si>
  <si>
    <t>群众团体事务</t>
  </si>
  <si>
    <t>工会事务</t>
  </si>
  <si>
    <t>其他群众团体事务支出</t>
  </si>
  <si>
    <t>党委办公厅（室）及相关机构事务</t>
  </si>
  <si>
    <t>专项业务</t>
  </si>
  <si>
    <t>其他党委办公厅（室）及相关机构事务支出</t>
  </si>
  <si>
    <t>组织事务</t>
  </si>
  <si>
    <t>公务员事务</t>
  </si>
  <si>
    <t>其他组织事务支出</t>
  </si>
  <si>
    <t>宣传事务</t>
  </si>
  <si>
    <t>宣传管理</t>
  </si>
  <si>
    <t>其他宣传事务支出</t>
  </si>
  <si>
    <t>统战事务</t>
  </si>
  <si>
    <t>宗教事务</t>
  </si>
  <si>
    <t>华侨事务</t>
  </si>
  <si>
    <t>其他统战事务支出</t>
  </si>
  <si>
    <t>对外联络事务</t>
  </si>
  <si>
    <t>其他对外联络事务支出</t>
  </si>
  <si>
    <t>其他共产党事务支出</t>
  </si>
  <si>
    <t>网信事务</t>
  </si>
  <si>
    <t>信息安全事务</t>
  </si>
  <si>
    <t>其他网信事务支出</t>
  </si>
  <si>
    <t>市场监督管理事务</t>
  </si>
  <si>
    <t>经营主体管理</t>
  </si>
  <si>
    <t>市场秩序执法</t>
  </si>
  <si>
    <t>质量基础</t>
  </si>
  <si>
    <t>药品事务</t>
  </si>
  <si>
    <t>医疗器械事务</t>
  </si>
  <si>
    <t>化妆品事务</t>
  </si>
  <si>
    <t>质量安全监管</t>
  </si>
  <si>
    <t>食品安全监管</t>
  </si>
  <si>
    <t>其他市场监督管理事务</t>
  </si>
  <si>
    <t>社会工作事务</t>
  </si>
  <si>
    <t>其他社会工作事务</t>
  </si>
  <si>
    <t>信访业务</t>
  </si>
  <si>
    <t>其他信访事务</t>
  </si>
  <si>
    <t>20141</t>
  </si>
  <si>
    <t>数据事务</t>
  </si>
  <si>
    <t>2014101</t>
  </si>
  <si>
    <t>2014102</t>
  </si>
  <si>
    <t>2014103</t>
  </si>
  <si>
    <t>2014150</t>
  </si>
  <si>
    <t>2014199</t>
  </si>
  <si>
    <t>其他数据事务支出</t>
  </si>
  <si>
    <t>其他一般公共服务支出</t>
  </si>
  <si>
    <t>国家赔偿费用支出</t>
  </si>
  <si>
    <t>外交支出</t>
  </si>
  <si>
    <t>外交管理事务</t>
  </si>
  <si>
    <t>其他外交管理事务支出</t>
  </si>
  <si>
    <t>驻外机构</t>
  </si>
  <si>
    <t>驻外使领馆（团、处）</t>
  </si>
  <si>
    <t>其他驻外机构支出</t>
  </si>
  <si>
    <t>对外援助</t>
  </si>
  <si>
    <t>援外优惠贷款贴息</t>
  </si>
  <si>
    <t>国际组织</t>
  </si>
  <si>
    <t>国际组织会费</t>
  </si>
  <si>
    <t>国际组织捐赠</t>
  </si>
  <si>
    <t>维和摊款</t>
  </si>
  <si>
    <t>国际组织股金及基金</t>
  </si>
  <si>
    <t>其他国际组织支出</t>
  </si>
  <si>
    <t>对外合作与交流</t>
  </si>
  <si>
    <t>在华国际会议</t>
  </si>
  <si>
    <t>国际交流活动</t>
  </si>
  <si>
    <t>对外合作活动</t>
  </si>
  <si>
    <t>其他对外合作与交流支出</t>
  </si>
  <si>
    <t>对外宣传</t>
  </si>
  <si>
    <t>边界勘界联检</t>
  </si>
  <si>
    <t>边界勘界</t>
  </si>
  <si>
    <t>边界联检</t>
  </si>
  <si>
    <t>边界界桩维护</t>
  </si>
  <si>
    <t>其他支出</t>
  </si>
  <si>
    <t>国际发展合作</t>
  </si>
  <si>
    <t>其他国际发展合作支出</t>
  </si>
  <si>
    <t>其他外交支出</t>
  </si>
  <si>
    <t>国防支出</t>
  </si>
  <si>
    <t>军费</t>
  </si>
  <si>
    <t>现役部队</t>
  </si>
  <si>
    <t>预备役部队</t>
  </si>
  <si>
    <t>其他军费支出</t>
  </si>
  <si>
    <t>国防科研事业</t>
  </si>
  <si>
    <t>专项工程</t>
  </si>
  <si>
    <t>国防动员</t>
  </si>
  <si>
    <t>兵役征集</t>
  </si>
  <si>
    <t>经济动员</t>
  </si>
  <si>
    <t>人民防空</t>
  </si>
  <si>
    <t>交通战备</t>
  </si>
  <si>
    <t>民兵</t>
  </si>
  <si>
    <t>边海防</t>
  </si>
  <si>
    <t>其他国防动员支出</t>
  </si>
  <si>
    <t>其他国防支出</t>
  </si>
  <si>
    <t>公共安全支出</t>
  </si>
  <si>
    <t>武装警察部队</t>
  </si>
  <si>
    <t>其他武装警察部队支出</t>
  </si>
  <si>
    <t>公安</t>
  </si>
  <si>
    <t>执法办案</t>
  </si>
  <si>
    <t>特别业务</t>
  </si>
  <si>
    <t>特勤业务</t>
  </si>
  <si>
    <t>移民事务</t>
  </si>
  <si>
    <t>其他公安支出</t>
  </si>
  <si>
    <t>国家安全</t>
  </si>
  <si>
    <t>安全业务</t>
  </si>
  <si>
    <t>其他国家安全支出</t>
  </si>
  <si>
    <t>检察</t>
  </si>
  <si>
    <t>“两房”建设</t>
  </si>
  <si>
    <t>检察监督</t>
  </si>
  <si>
    <t>其他检察支出</t>
  </si>
  <si>
    <t>法院</t>
  </si>
  <si>
    <t>案件审判</t>
  </si>
  <si>
    <t>案件执行</t>
  </si>
  <si>
    <t>“两庭”建设</t>
  </si>
  <si>
    <t>其他法院支出</t>
  </si>
  <si>
    <t>司法</t>
  </si>
  <si>
    <t>基层司法业务</t>
  </si>
  <si>
    <t>普法宣传</t>
  </si>
  <si>
    <t>律师管理</t>
  </si>
  <si>
    <t>公共法律服务</t>
  </si>
  <si>
    <t>国家统一法律职业资格考试</t>
  </si>
  <si>
    <t>社区矫正</t>
  </si>
  <si>
    <t>法治建设</t>
  </si>
  <si>
    <t>其他司法支出</t>
  </si>
  <si>
    <t>监狱</t>
  </si>
  <si>
    <t>罪犯生活及医疗卫生</t>
  </si>
  <si>
    <t>监狱业务及罪犯改造</t>
  </si>
  <si>
    <t>狱政设施建设</t>
  </si>
  <si>
    <t>其他监狱支出</t>
  </si>
  <si>
    <t>强制隔离戒毒</t>
  </si>
  <si>
    <t>强制隔离戒毒人员生活</t>
  </si>
  <si>
    <t>强制隔离戒毒人员教育</t>
  </si>
  <si>
    <t>所政设施建设</t>
  </si>
  <si>
    <t>其他强制隔离戒毒支出</t>
  </si>
  <si>
    <t>国家保密</t>
  </si>
  <si>
    <t>保密技术</t>
  </si>
  <si>
    <t>保密管理</t>
  </si>
  <si>
    <t>其他国家保密支出</t>
  </si>
  <si>
    <t>缉私警察</t>
  </si>
  <si>
    <t>缉私业务</t>
  </si>
  <si>
    <t>其他缉私警察支出</t>
  </si>
  <si>
    <t>其他公共安全支出</t>
  </si>
  <si>
    <t>国家司法救助支出</t>
  </si>
  <si>
    <t>教育支出</t>
  </si>
  <si>
    <t>教育管理事务</t>
  </si>
  <si>
    <t>其他教育管理事务支出</t>
  </si>
  <si>
    <t>普通教育</t>
  </si>
  <si>
    <t>学前教育</t>
  </si>
  <si>
    <t>小学教育</t>
  </si>
  <si>
    <t>初中教育</t>
  </si>
  <si>
    <t>高中教育</t>
  </si>
  <si>
    <t>高等教育</t>
  </si>
  <si>
    <t>其他普通教育支出</t>
  </si>
  <si>
    <t>职业教育</t>
  </si>
  <si>
    <t>初等职业教育</t>
  </si>
  <si>
    <t>中等职业教育</t>
  </si>
  <si>
    <t>技校教育</t>
  </si>
  <si>
    <t>高等职业教育</t>
  </si>
  <si>
    <t>其他职业教育支出</t>
  </si>
  <si>
    <t>成人教育</t>
  </si>
  <si>
    <t>成人初等教育</t>
  </si>
  <si>
    <t>成人中等教育</t>
  </si>
  <si>
    <t>成人高等教育</t>
  </si>
  <si>
    <t>成人广播电视教育</t>
  </si>
  <si>
    <t>其他成人教育支出</t>
  </si>
  <si>
    <t>广播电视教育</t>
  </si>
  <si>
    <t>广播电视学校</t>
  </si>
  <si>
    <t>教育电视台</t>
  </si>
  <si>
    <t>其他广播电视教育支出</t>
  </si>
  <si>
    <t>留学教育</t>
  </si>
  <si>
    <t>出国留学教育</t>
  </si>
  <si>
    <t>来华留学教育</t>
  </si>
  <si>
    <t>其他留学教育支出</t>
  </si>
  <si>
    <t>特殊教育</t>
  </si>
  <si>
    <t>特殊学校教育</t>
  </si>
  <si>
    <t>专门学校教育</t>
  </si>
  <si>
    <t>其他特殊教育支出</t>
  </si>
  <si>
    <t>进修及培训</t>
  </si>
  <si>
    <t>教师进修</t>
  </si>
  <si>
    <t>干部教育</t>
  </si>
  <si>
    <t>培训支出</t>
  </si>
  <si>
    <t>退役士兵能力提升</t>
  </si>
  <si>
    <t>其他进修及培训</t>
  </si>
  <si>
    <t>教育费附加安排的支出</t>
  </si>
  <si>
    <t>农村中小学校舍建设</t>
  </si>
  <si>
    <t>农村中小学教学设施</t>
  </si>
  <si>
    <t>城市中小学校舍建设</t>
  </si>
  <si>
    <t>城市中小学教学设施</t>
  </si>
  <si>
    <t>中等职业学校教学设施</t>
  </si>
  <si>
    <t>其他教育费附加安排的支出</t>
  </si>
  <si>
    <t>其他教育支出</t>
  </si>
  <si>
    <t>科学技术支出</t>
  </si>
  <si>
    <t>科学技术管理事务</t>
  </si>
  <si>
    <t>其他科学技术管理事务支出</t>
  </si>
  <si>
    <t>基础研究</t>
  </si>
  <si>
    <t>机构运行</t>
  </si>
  <si>
    <t>自然科学基金</t>
  </si>
  <si>
    <t>实验室及相关设施</t>
  </si>
  <si>
    <t>重大科学工程</t>
  </si>
  <si>
    <t>专项基础科研</t>
  </si>
  <si>
    <t>专项技术基础</t>
  </si>
  <si>
    <t>科技人才队伍建设</t>
  </si>
  <si>
    <t>其他基础研究支出</t>
  </si>
  <si>
    <t>应用研究</t>
  </si>
  <si>
    <t>社会公益研究</t>
  </si>
  <si>
    <t>高技术研究</t>
  </si>
  <si>
    <t>专项科研试制</t>
  </si>
  <si>
    <t>其他应用研究支出</t>
  </si>
  <si>
    <t>技术研究与开发</t>
  </si>
  <si>
    <t>科技成果转化与扩散</t>
  </si>
  <si>
    <t>共性技术研究与开发</t>
  </si>
  <si>
    <t>其他技术研究与开发支出</t>
  </si>
  <si>
    <t>科技条件与服务</t>
  </si>
  <si>
    <t>技术创新服务体系</t>
  </si>
  <si>
    <t>科技条件专项</t>
  </si>
  <si>
    <t>其他科技条件与服务支出</t>
  </si>
  <si>
    <t>社会科学</t>
  </si>
  <si>
    <t>社会科学研究机构</t>
  </si>
  <si>
    <t>社会科学研究</t>
  </si>
  <si>
    <t>社科基金支出</t>
  </si>
  <si>
    <t>其他社会科学支出</t>
  </si>
  <si>
    <t>科学技术普及</t>
  </si>
  <si>
    <t>科普活动</t>
  </si>
  <si>
    <t>青少年科技活动</t>
  </si>
  <si>
    <t>学术交流活动</t>
  </si>
  <si>
    <t>科技馆站</t>
  </si>
  <si>
    <t>其他科学技术普及支出</t>
  </si>
  <si>
    <t>科技交流与合作</t>
  </si>
  <si>
    <t>国际交流与合作</t>
  </si>
  <si>
    <t>重大科技合作项目</t>
  </si>
  <si>
    <t>其他科技交流与合作支出</t>
  </si>
  <si>
    <t>科技重大项目</t>
  </si>
  <si>
    <t>科技重大专项</t>
  </si>
  <si>
    <t>重点研发计划</t>
  </si>
  <si>
    <t>其他科技重大项目</t>
  </si>
  <si>
    <t>其他科学技术支出</t>
  </si>
  <si>
    <t>科技奖励</t>
  </si>
  <si>
    <t>核应急</t>
  </si>
  <si>
    <t>转制科研机构</t>
  </si>
  <si>
    <t>文化旅游体育与传媒支出</t>
  </si>
  <si>
    <t>文化和旅游</t>
  </si>
  <si>
    <t>图书馆</t>
  </si>
  <si>
    <t>文化展示及纪念机构</t>
  </si>
  <si>
    <t>艺术表演场所</t>
  </si>
  <si>
    <t>艺术表演团体</t>
  </si>
  <si>
    <t>文化活动</t>
  </si>
  <si>
    <t>群众文化</t>
  </si>
  <si>
    <t>文化和旅游交流与合作</t>
  </si>
  <si>
    <t>文化创作与保护</t>
  </si>
  <si>
    <t>文化和旅游市场管理</t>
  </si>
  <si>
    <t>旅游宣传</t>
  </si>
  <si>
    <t>文化和旅游管理事务</t>
  </si>
  <si>
    <t>其他文化和旅游支出</t>
  </si>
  <si>
    <t>文物</t>
  </si>
  <si>
    <t>文物保护</t>
  </si>
  <si>
    <t>博物馆</t>
  </si>
  <si>
    <t>历史名城与古迹</t>
  </si>
  <si>
    <t>其他文物支出</t>
  </si>
  <si>
    <t>体育</t>
  </si>
  <si>
    <t>运动项目管理</t>
  </si>
  <si>
    <t>体育竞赛</t>
  </si>
  <si>
    <t>体育训练</t>
  </si>
  <si>
    <t>体育场馆</t>
  </si>
  <si>
    <t>群众体育</t>
  </si>
  <si>
    <t>体育交流与合作</t>
  </si>
  <si>
    <t>其他体育支出</t>
  </si>
  <si>
    <t>新闻出版电影</t>
  </si>
  <si>
    <t>新闻通讯</t>
  </si>
  <si>
    <t>出版发行</t>
  </si>
  <si>
    <t>版权管理</t>
  </si>
  <si>
    <t>电影</t>
  </si>
  <si>
    <t>其他新闻出版电影支出</t>
  </si>
  <si>
    <t>广播电视</t>
  </si>
  <si>
    <t>监测监管</t>
  </si>
  <si>
    <t>传输发射</t>
  </si>
  <si>
    <t>广播电视事务</t>
  </si>
  <si>
    <t>其他广播电视支出</t>
  </si>
  <si>
    <t>其他文化旅游体育与传媒支出</t>
  </si>
  <si>
    <t>宣传文化发展专项支出</t>
  </si>
  <si>
    <t>文化产业发展专项支出</t>
  </si>
  <si>
    <t>社会保障和就业支出</t>
  </si>
  <si>
    <t>人力资源和社会保障管理事务</t>
  </si>
  <si>
    <t>综合业务管理</t>
  </si>
  <si>
    <t>劳动保障监察</t>
  </si>
  <si>
    <t>就业管理事务</t>
  </si>
  <si>
    <t>社会保险业务管理事务</t>
  </si>
  <si>
    <t>社会保险经办机构</t>
  </si>
  <si>
    <t>劳动关系和维权</t>
  </si>
  <si>
    <t>公共就业服务和职业技能鉴定机构</t>
  </si>
  <si>
    <t>劳动人事争议调解仲裁</t>
  </si>
  <si>
    <t>政府特殊津贴</t>
  </si>
  <si>
    <t>资助留学回国人员</t>
  </si>
  <si>
    <t>博士后日常经费</t>
  </si>
  <si>
    <t>引进人才费用</t>
  </si>
  <si>
    <t>其他人力资源和社会保障管理事务支出</t>
  </si>
  <si>
    <t>民政管理事务</t>
  </si>
  <si>
    <t>社会组织管理</t>
  </si>
  <si>
    <t>行政区划和地名管理</t>
  </si>
  <si>
    <t>基层政权建设和社区治理</t>
  </si>
  <si>
    <t>老龄事务</t>
  </si>
  <si>
    <t>其他民政管理事务支出</t>
  </si>
  <si>
    <t>补充全国社会保障基金</t>
  </si>
  <si>
    <t>用一般公共预算补充基金</t>
  </si>
  <si>
    <t>行政事业单位养老支出</t>
  </si>
  <si>
    <t>行政单位离退休</t>
  </si>
  <si>
    <t>事业单位离退休</t>
  </si>
  <si>
    <t>离退休人员管理机构</t>
  </si>
  <si>
    <t>机关事业单位基本养老保险缴费支出</t>
  </si>
  <si>
    <t>机关事业单位职业年金缴费支出</t>
  </si>
  <si>
    <t>对机关事业单位基本养老保险基金的补助</t>
  </si>
  <si>
    <t>对机关事业单位职业年金的补助</t>
  </si>
  <si>
    <t>其他行政事业单位养老支出</t>
  </si>
  <si>
    <t>企业改革补助</t>
  </si>
  <si>
    <t>企业关闭破产补助</t>
  </si>
  <si>
    <t>厂办大集体改革补助</t>
  </si>
  <si>
    <t>其他企业改革发展补助</t>
  </si>
  <si>
    <t>就业补助</t>
  </si>
  <si>
    <t>就业创业服务补助</t>
  </si>
  <si>
    <t>职业培训补贴</t>
  </si>
  <si>
    <t>社会保险补贴</t>
  </si>
  <si>
    <t>公益性岗位补贴</t>
  </si>
  <si>
    <t>职业技能评价补贴</t>
  </si>
  <si>
    <t>就业见习补贴</t>
  </si>
  <si>
    <t>高技能人才培养补助</t>
  </si>
  <si>
    <t>求职和创业补贴</t>
  </si>
  <si>
    <t>其他就业补助支出</t>
  </si>
  <si>
    <t>抚恤</t>
  </si>
  <si>
    <t>死亡抚恤</t>
  </si>
  <si>
    <t>伤残抚恤</t>
  </si>
  <si>
    <t>在乡复员、退伍军人生活补助</t>
  </si>
  <si>
    <t>义务兵优待</t>
  </si>
  <si>
    <t>农村籍退役士兵老年生活补助</t>
  </si>
  <si>
    <t>光荣院</t>
  </si>
  <si>
    <t>烈士纪念设施管理维护</t>
  </si>
  <si>
    <t>其他优抚支出</t>
  </si>
  <si>
    <t>退役安置</t>
  </si>
  <si>
    <t>退役士兵安置</t>
  </si>
  <si>
    <t>军队移交政府的离退休人员安置</t>
  </si>
  <si>
    <t>军队移交政府离退休干部管理机构</t>
  </si>
  <si>
    <t>退役士兵管理教育</t>
  </si>
  <si>
    <t>军队转业干部安置</t>
  </si>
  <si>
    <t>其他退役安置支出</t>
  </si>
  <si>
    <t>社会福利</t>
  </si>
  <si>
    <t>儿童福利</t>
  </si>
  <si>
    <t>老年福利</t>
  </si>
  <si>
    <t>康复辅具</t>
  </si>
  <si>
    <t>殡葬</t>
  </si>
  <si>
    <t>社会福利事业单位</t>
  </si>
  <si>
    <t>养老服务</t>
  </si>
  <si>
    <t>其他社会福利支出</t>
  </si>
  <si>
    <t>残疾人事业</t>
  </si>
  <si>
    <t>残疾人康复</t>
  </si>
  <si>
    <t>残疾人就业</t>
  </si>
  <si>
    <t>残疾人体育</t>
  </si>
  <si>
    <t>残疾人生活和护理补贴</t>
  </si>
  <si>
    <t>其他残疾人事业支出</t>
  </si>
  <si>
    <t>红十字事业</t>
  </si>
  <si>
    <t>其他红十字事业支出</t>
  </si>
  <si>
    <t>最低生活保障</t>
  </si>
  <si>
    <t>城市最低生活保障金支出</t>
  </si>
  <si>
    <t>农村最低生活保障金支出</t>
  </si>
  <si>
    <t>临时救助</t>
  </si>
  <si>
    <t>临时救助支出</t>
  </si>
  <si>
    <t>流浪乞讨人员救助支出</t>
  </si>
  <si>
    <t>特困人员救助供养</t>
  </si>
  <si>
    <t>城市特困人员救助供养支出</t>
  </si>
  <si>
    <t>农村特困人员救助供养支出</t>
  </si>
  <si>
    <t>补充道路交通事故社会救助基金</t>
  </si>
  <si>
    <t>对道路交通事故社会救助基金的补助</t>
  </si>
  <si>
    <t>交强险罚款收入补助基金支出</t>
  </si>
  <si>
    <t>其他生活救助</t>
  </si>
  <si>
    <t>其他城市生活救助</t>
  </si>
  <si>
    <t>其他农村生活救助</t>
  </si>
  <si>
    <t>财政对基本养老保险基金的补助</t>
  </si>
  <si>
    <t>财政对企业职工基本养老保险基金的补助</t>
  </si>
  <si>
    <t>财政对城乡居民基本养老保险基金的补助</t>
  </si>
  <si>
    <t>财政对其他基本养老保险基金的补助</t>
  </si>
  <si>
    <t>财政对其他社会保险基金的补助</t>
  </si>
  <si>
    <t>财政对失业保险基金的补助</t>
  </si>
  <si>
    <t>财政对工伤保险基金的补助</t>
  </si>
  <si>
    <t>其他财政对社会保险基金的补助</t>
  </si>
  <si>
    <t>退役军人管理事务</t>
  </si>
  <si>
    <t>拥军优属</t>
  </si>
  <si>
    <t>军供保障</t>
  </si>
  <si>
    <t>其他退役军人事务管理支出</t>
  </si>
  <si>
    <t>财政代缴社会保险费支出</t>
  </si>
  <si>
    <t>财政代缴城乡居民基本养老保险费支出</t>
  </si>
  <si>
    <t>财政代缴其他社会保险费支出</t>
  </si>
  <si>
    <t>其他社会保障和就业支出</t>
  </si>
  <si>
    <t>卫生健康支出</t>
  </si>
  <si>
    <t>卫生健康管理事务</t>
  </si>
  <si>
    <t>其他卫生健康管理事务支出</t>
  </si>
  <si>
    <t>公立医院</t>
  </si>
  <si>
    <t>综合医院</t>
  </si>
  <si>
    <t>中医（民族）医院</t>
  </si>
  <si>
    <t>传染病医院</t>
  </si>
  <si>
    <t>职业病防治医院</t>
  </si>
  <si>
    <t>精神病医院</t>
  </si>
  <si>
    <t>妇幼保健医院</t>
  </si>
  <si>
    <t>儿童医院</t>
  </si>
  <si>
    <t>其他专科医院</t>
  </si>
  <si>
    <t>福利医院</t>
  </si>
  <si>
    <t>行业医院</t>
  </si>
  <si>
    <t>处理医疗欠费</t>
  </si>
  <si>
    <t>康复医院</t>
  </si>
  <si>
    <t>优抚医院</t>
  </si>
  <si>
    <t>其他公立医院支出</t>
  </si>
  <si>
    <t>基层医疗卫生机构</t>
  </si>
  <si>
    <t>城市社区卫生机构</t>
  </si>
  <si>
    <t>乡镇卫生院</t>
  </si>
  <si>
    <t>其他基层医疗卫生机构支出</t>
  </si>
  <si>
    <t>公共卫生</t>
  </si>
  <si>
    <t>疾病预防控制机构</t>
  </si>
  <si>
    <t>卫生监督机构</t>
  </si>
  <si>
    <t>妇幼保健机构</t>
  </si>
  <si>
    <t>精神卫生机构</t>
  </si>
  <si>
    <t>应急救治机构</t>
  </si>
  <si>
    <t>采供血机构</t>
  </si>
  <si>
    <t>其他专业公共卫生机构</t>
  </si>
  <si>
    <t>基本公共卫生服务</t>
  </si>
  <si>
    <t>重大公共卫生服务</t>
  </si>
  <si>
    <t>突发公共卫生事件应急处理</t>
  </si>
  <si>
    <t>其他公共卫生支出</t>
  </si>
  <si>
    <t>中医药</t>
  </si>
  <si>
    <t>中医（民族医）药专项</t>
  </si>
  <si>
    <t>其他中医药支出</t>
  </si>
  <si>
    <t>计划生育事务</t>
  </si>
  <si>
    <t>计划生育机构</t>
  </si>
  <si>
    <t>计划生育服务</t>
  </si>
  <si>
    <t>其他计划生育事务支出</t>
  </si>
  <si>
    <t>行政事业单位医疗</t>
  </si>
  <si>
    <t>行政单位医疗</t>
  </si>
  <si>
    <t>事业单位医疗</t>
  </si>
  <si>
    <t>公务员医疗补助</t>
  </si>
  <si>
    <t>其他行政事业单位医疗支出</t>
  </si>
  <si>
    <t>财政对基本医疗保险基金的补助</t>
  </si>
  <si>
    <t>财政对职工基本医疗保险基金的补助</t>
  </si>
  <si>
    <t>财政对城乡居民基本医疗保险基金的补助</t>
  </si>
  <si>
    <t>财政对其他基本医疗保险基金的补助</t>
  </si>
  <si>
    <t>医疗救助</t>
  </si>
  <si>
    <t>城乡医疗救助</t>
  </si>
  <si>
    <t>疾病应急救助</t>
  </si>
  <si>
    <t>其他医疗救助支出</t>
  </si>
  <si>
    <t>优抚对象医疗</t>
  </si>
  <si>
    <t>优抚对象医疗补助</t>
  </si>
  <si>
    <t>其他优抚对象医疗支出</t>
  </si>
  <si>
    <t>医疗保障管理事务</t>
  </si>
  <si>
    <t>医疗保障政策管理</t>
  </si>
  <si>
    <t>医疗保障经办事务</t>
  </si>
  <si>
    <t>其他医疗保障管理事务支出</t>
  </si>
  <si>
    <t>老龄卫生健康事务</t>
  </si>
  <si>
    <t>中医药事务</t>
  </si>
  <si>
    <t>中医（民族医）专项</t>
  </si>
  <si>
    <t>2101750</t>
  </si>
  <si>
    <t>其他中医药事务支出</t>
  </si>
  <si>
    <t>疾病预防控制事务</t>
  </si>
  <si>
    <t>其他疾病预防控制事务支出</t>
  </si>
  <si>
    <t>21019</t>
  </si>
  <si>
    <t>托育服务</t>
  </si>
  <si>
    <t>托育机构</t>
  </si>
  <si>
    <t>其他托育服务支出</t>
  </si>
  <si>
    <t>其他卫生健康支出</t>
  </si>
  <si>
    <t>节能环保支出</t>
  </si>
  <si>
    <t>环境保护管理事务</t>
  </si>
  <si>
    <t>生态环境保护宣传</t>
  </si>
  <si>
    <t>环境保护法规、规划及标准</t>
  </si>
  <si>
    <t>生态环境国际合作及履约</t>
  </si>
  <si>
    <t>生态环境保护行政许可</t>
  </si>
  <si>
    <t>应对气候变化管理事务</t>
  </si>
  <si>
    <t>其他环境保护管理事务支出</t>
  </si>
  <si>
    <t>环境监测与监察</t>
  </si>
  <si>
    <t>建设项目环评审查与监督</t>
  </si>
  <si>
    <t>核与辐射安全监督</t>
  </si>
  <si>
    <t>其他环境监测与监察支出</t>
  </si>
  <si>
    <t>污染防治</t>
  </si>
  <si>
    <t>大气</t>
  </si>
  <si>
    <t>水体</t>
  </si>
  <si>
    <t>噪声</t>
  </si>
  <si>
    <t>固体废弃物与化学品</t>
  </si>
  <si>
    <t>放射源和放射性废物监管</t>
  </si>
  <si>
    <t>辐射</t>
  </si>
  <si>
    <t>土壤</t>
  </si>
  <si>
    <t>其他污染防治支出</t>
  </si>
  <si>
    <t>自然生态保护</t>
  </si>
  <si>
    <t>生态保护</t>
  </si>
  <si>
    <t>农村环境保护</t>
  </si>
  <si>
    <t>生物及物种资源保护</t>
  </si>
  <si>
    <t>草原生态修复治理</t>
  </si>
  <si>
    <t>自然保护地</t>
  </si>
  <si>
    <t>其他自然生态保护支出</t>
  </si>
  <si>
    <t>森林保护修复</t>
  </si>
  <si>
    <t>森林管护</t>
  </si>
  <si>
    <t>社会保险补助</t>
  </si>
  <si>
    <t>政策性社会性支出补助</t>
  </si>
  <si>
    <t>天然林保护工程建设</t>
  </si>
  <si>
    <t>停伐补助</t>
  </si>
  <si>
    <t>其他森林保护修复支出</t>
  </si>
  <si>
    <t>退耕还林还草</t>
  </si>
  <si>
    <t>退耕现金</t>
  </si>
  <si>
    <t>退耕还林粮食折现补贴</t>
  </si>
  <si>
    <t>退耕还林粮食费用补贴</t>
  </si>
  <si>
    <t>退耕还林工程建设</t>
  </si>
  <si>
    <t>其他退耕还林还草支出</t>
  </si>
  <si>
    <t>风沙荒漠治理</t>
  </si>
  <si>
    <t>京津风沙源治理工程建设</t>
  </si>
  <si>
    <t>其他风沙荒漠治理支出</t>
  </si>
  <si>
    <t>退牧还草</t>
  </si>
  <si>
    <t>退牧还草工程建设</t>
  </si>
  <si>
    <t>其他退牧还草支出</t>
  </si>
  <si>
    <t>已垦草原退耕还草</t>
  </si>
  <si>
    <t>能源节约利用</t>
  </si>
  <si>
    <t>污染减排</t>
  </si>
  <si>
    <t>生态环境监测与信息</t>
  </si>
  <si>
    <t>生态环境执法监察</t>
  </si>
  <si>
    <t>减排专项支出</t>
  </si>
  <si>
    <t>清洁生产专项支出</t>
  </si>
  <si>
    <t>其他污染减排支出</t>
  </si>
  <si>
    <t>可再生能源</t>
  </si>
  <si>
    <t>2111299</t>
  </si>
  <si>
    <t>其他清洁能源支出</t>
  </si>
  <si>
    <t>循环经济</t>
  </si>
  <si>
    <t>能源管理事务</t>
  </si>
  <si>
    <t>能源科技装备</t>
  </si>
  <si>
    <t>能源行业管理</t>
  </si>
  <si>
    <t>能源管理</t>
  </si>
  <si>
    <t>农村电网建设</t>
  </si>
  <si>
    <t>其他能源管理事务支出</t>
  </si>
  <si>
    <t>其他节能环保支出</t>
  </si>
  <si>
    <t>城乡社区支出</t>
  </si>
  <si>
    <t>城乡社区管理事务</t>
  </si>
  <si>
    <t>城管执法</t>
  </si>
  <si>
    <t>工程建设标准规范编制与监管</t>
  </si>
  <si>
    <t>工程建设管理</t>
  </si>
  <si>
    <t>市政公用行业市场监管</t>
  </si>
  <si>
    <t>住宅建设与房地产市场监管</t>
  </si>
  <si>
    <t>执业资格注册、资质审查</t>
  </si>
  <si>
    <t>其他城乡社区管理事务支出</t>
  </si>
  <si>
    <t>城乡社区规划与管理</t>
  </si>
  <si>
    <t>城乡社区公共设施</t>
  </si>
  <si>
    <t>小城镇基础设施建设</t>
  </si>
  <si>
    <t>其他城乡社区公共设施支出</t>
  </si>
  <si>
    <t>城乡社区环境卫生</t>
  </si>
  <si>
    <t>建设市场管理与监督</t>
  </si>
  <si>
    <t>其他城乡社区支出</t>
  </si>
  <si>
    <t>农林水支出</t>
  </si>
  <si>
    <t>农业农村</t>
  </si>
  <si>
    <t>农垦运行</t>
  </si>
  <si>
    <t>科技转化与推广服务</t>
  </si>
  <si>
    <t>病虫害控制</t>
  </si>
  <si>
    <t>农产品质量安全</t>
  </si>
  <si>
    <t>执法监管</t>
  </si>
  <si>
    <t>统计监测与信息服务</t>
  </si>
  <si>
    <t>行业业务管理</t>
  </si>
  <si>
    <t>对外交流与合作</t>
  </si>
  <si>
    <t>防灾救灾</t>
  </si>
  <si>
    <t>稳定农民收入补贴</t>
  </si>
  <si>
    <t>农业结构调整补贴</t>
  </si>
  <si>
    <t>农业生产发展</t>
  </si>
  <si>
    <t>农村合作经济</t>
  </si>
  <si>
    <t>农产品加工与促销</t>
  </si>
  <si>
    <t>农村社会事业</t>
  </si>
  <si>
    <t>农业生态资源保护</t>
  </si>
  <si>
    <t>乡村道路建设</t>
  </si>
  <si>
    <t>渔业发展</t>
  </si>
  <si>
    <t>对高校毕业生到基层任职补助</t>
  </si>
  <si>
    <t>耕地建设与利用</t>
  </si>
  <si>
    <t>其他农业农村支出</t>
  </si>
  <si>
    <t>林业和草原</t>
  </si>
  <si>
    <t>事业机构</t>
  </si>
  <si>
    <t>森林资源培育</t>
  </si>
  <si>
    <t>技术推广与转化</t>
  </si>
  <si>
    <t>森林资源管理</t>
  </si>
  <si>
    <t>森林生态效益补偿</t>
  </si>
  <si>
    <t>动植物保护</t>
  </si>
  <si>
    <t>湿地保护</t>
  </si>
  <si>
    <t>执法与监督</t>
  </si>
  <si>
    <t>防沙治沙</t>
  </si>
  <si>
    <t>产业化管理</t>
  </si>
  <si>
    <t>信息管理</t>
  </si>
  <si>
    <t>林区公共支出</t>
  </si>
  <si>
    <t>贷款贴息</t>
  </si>
  <si>
    <t>林业草原防灾减灾</t>
  </si>
  <si>
    <t>草原管理</t>
  </si>
  <si>
    <t>其他林业和草原支出</t>
  </si>
  <si>
    <t>水利</t>
  </si>
  <si>
    <t>水利行业业务管理</t>
  </si>
  <si>
    <t>水利工程建设</t>
  </si>
  <si>
    <t>水利工程运行与维护</t>
  </si>
  <si>
    <t>长江黄河等流域管理</t>
  </si>
  <si>
    <t>水利前期工作</t>
  </si>
  <si>
    <t>水利执法监督</t>
  </si>
  <si>
    <t>水土保持</t>
  </si>
  <si>
    <t>水资源节约管理与保护</t>
  </si>
  <si>
    <t>水质监测</t>
  </si>
  <si>
    <t>水文测报</t>
  </si>
  <si>
    <t>防汛</t>
  </si>
  <si>
    <t>抗旱</t>
  </si>
  <si>
    <t>农村水利</t>
  </si>
  <si>
    <t>水利技术推广</t>
  </si>
  <si>
    <t>国际河流治理与管理</t>
  </si>
  <si>
    <t>江河湖库水系综合整治</t>
  </si>
  <si>
    <t>大中型水库移民后期扶持专项支出</t>
  </si>
  <si>
    <t>水利安全监督</t>
  </si>
  <si>
    <t>水利建设征地及移民支出</t>
  </si>
  <si>
    <t>农村供水</t>
  </si>
  <si>
    <t>南水北调工程建设</t>
  </si>
  <si>
    <t>南水北调工程管理</t>
  </si>
  <si>
    <t>其他水利支出</t>
  </si>
  <si>
    <t>巩固脱贫攻坚成果衔接乡村振兴</t>
  </si>
  <si>
    <t>农村基础设施建设</t>
  </si>
  <si>
    <t>生产发展</t>
  </si>
  <si>
    <t>社会发展</t>
  </si>
  <si>
    <t>贷款奖补和贴息</t>
  </si>
  <si>
    <t>“三西”农业建设专项补助</t>
  </si>
  <si>
    <t>其他巩固脱贫攻坚成果衔接乡村振兴支出</t>
  </si>
  <si>
    <t>农村综合改革</t>
  </si>
  <si>
    <t>对村级公益事业建设的补助</t>
  </si>
  <si>
    <t>国有农场办社会职能改革补助</t>
  </si>
  <si>
    <t>对村民委员会和村党支部的补助</t>
  </si>
  <si>
    <t>对村集体经济组织的补助</t>
  </si>
  <si>
    <t>农村综合改革示范试点补助</t>
  </si>
  <si>
    <t>其他农村综合改革支出</t>
  </si>
  <si>
    <t>普惠金融发展支出</t>
  </si>
  <si>
    <t>支持农村金融机构</t>
  </si>
  <si>
    <t>农业保险保费补贴</t>
  </si>
  <si>
    <t>创业担保贷款贴息及奖补</t>
  </si>
  <si>
    <t>补充创业担保贷款基金</t>
  </si>
  <si>
    <t>其他普惠金融发展支出</t>
  </si>
  <si>
    <t>目标价格补贴</t>
  </si>
  <si>
    <t>棉花目标价格补贴</t>
  </si>
  <si>
    <t>其他目标价格补贴</t>
  </si>
  <si>
    <t>其他农林水支出</t>
  </si>
  <si>
    <t>化解其他公益性乡村债务支出</t>
  </si>
  <si>
    <t>交通运输支出</t>
  </si>
  <si>
    <t>公路水路运输</t>
  </si>
  <si>
    <t>公路建设</t>
  </si>
  <si>
    <t>公路养护</t>
  </si>
  <si>
    <t>交通运输信息化建设</t>
  </si>
  <si>
    <t>公路和运输安全</t>
  </si>
  <si>
    <t>公路还贷专项</t>
  </si>
  <si>
    <t>公路运输管理</t>
  </si>
  <si>
    <t>公路和运输技术标准化建设</t>
  </si>
  <si>
    <t>水运建设</t>
  </si>
  <si>
    <t>航道维护</t>
  </si>
  <si>
    <t>船舶检验</t>
  </si>
  <si>
    <t>救助打捞</t>
  </si>
  <si>
    <t>内河运输</t>
  </si>
  <si>
    <t>远洋运输</t>
  </si>
  <si>
    <t>海事管理</t>
  </si>
  <si>
    <t>航标事业发展支出</t>
  </si>
  <si>
    <t>水路运输管理支出</t>
  </si>
  <si>
    <t>口岸建设</t>
  </si>
  <si>
    <t>其他公路水路运输支出</t>
  </si>
  <si>
    <t>铁路运输</t>
  </si>
  <si>
    <t>铁路路网建设</t>
  </si>
  <si>
    <t>铁路还贷专项</t>
  </si>
  <si>
    <t>铁路安全</t>
  </si>
  <si>
    <t>铁路专项运输</t>
  </si>
  <si>
    <t>行业监管</t>
  </si>
  <si>
    <t>其他铁路运输支出</t>
  </si>
  <si>
    <t>民用航空运输</t>
  </si>
  <si>
    <t>机场建设</t>
  </si>
  <si>
    <t>空管系统建设</t>
  </si>
  <si>
    <t>民航还贷专项支出</t>
  </si>
  <si>
    <t>民用航空安全</t>
  </si>
  <si>
    <t>民航专项运输</t>
  </si>
  <si>
    <t>其他民用航空运输支出</t>
  </si>
  <si>
    <t>邮政业支出</t>
  </si>
  <si>
    <t>邮政普遍服务与特殊服务</t>
  </si>
  <si>
    <t>其他邮政业支出</t>
  </si>
  <si>
    <t>车辆购置税支出</t>
  </si>
  <si>
    <t>车辆购置税用于公路等基础设施建设支出</t>
  </si>
  <si>
    <t>车辆购置税用于农村公路建设支出</t>
  </si>
  <si>
    <t>车辆购置税用于老旧汽车报废更新补贴</t>
  </si>
  <si>
    <t>车辆购置税其他支出</t>
  </si>
  <si>
    <t>其他交通运输支出</t>
  </si>
  <si>
    <t>公共交通运营补助</t>
  </si>
  <si>
    <t>资源勘探工业信息等支出</t>
  </si>
  <si>
    <t>资源勘探开发</t>
  </si>
  <si>
    <t>煤炭勘探开采和洗选</t>
  </si>
  <si>
    <t>石油和天然气勘探开采</t>
  </si>
  <si>
    <t>黑色金属矿勘探和采选</t>
  </si>
  <si>
    <t>有色金属矿勘探和采选</t>
  </si>
  <si>
    <t>非金属矿勘探和采选</t>
  </si>
  <si>
    <t>其他资源勘探业支出</t>
  </si>
  <si>
    <t>制造业</t>
  </si>
  <si>
    <t>纺织业</t>
  </si>
  <si>
    <t>医药制造业</t>
  </si>
  <si>
    <t>非金属矿物制品业</t>
  </si>
  <si>
    <t>通信设备、计算机及其他电子设备制造业</t>
  </si>
  <si>
    <t>交通运输设备制造业</t>
  </si>
  <si>
    <t>电气机械及器材制造业</t>
  </si>
  <si>
    <t>工艺品及其他制造业</t>
  </si>
  <si>
    <t>石油加工、炼焦及核燃料加工业</t>
  </si>
  <si>
    <t>化学原料及化学制品制造业</t>
  </si>
  <si>
    <t>黑色金属冶炼及压延加工业</t>
  </si>
  <si>
    <t>有色金属冶炼及压延加工业</t>
  </si>
  <si>
    <t>其他制造业支出</t>
  </si>
  <si>
    <t>建筑业</t>
  </si>
  <si>
    <t>其他建筑业支出</t>
  </si>
  <si>
    <t>工业和信息产业监管</t>
  </si>
  <si>
    <t>战备应急</t>
  </si>
  <si>
    <t>专用通信</t>
  </si>
  <si>
    <t>无线电及信息通信监管</t>
  </si>
  <si>
    <t>工程建设及运行维护</t>
  </si>
  <si>
    <t>产业发展</t>
  </si>
  <si>
    <t>其他工业和信息产业支出</t>
  </si>
  <si>
    <t>国有资产监管</t>
  </si>
  <si>
    <t>国有企业监事会专项</t>
  </si>
  <si>
    <t>中央企业专项管理</t>
  </si>
  <si>
    <t>其他国有资产监管支出</t>
  </si>
  <si>
    <t>支持中小企业发展和管理支出</t>
  </si>
  <si>
    <t>科技型中小企业技术创新基金</t>
  </si>
  <si>
    <t>中小企业发展专项</t>
  </si>
  <si>
    <t>减免房租补贴</t>
  </si>
  <si>
    <t>其他支持中小企业发展和管理支出</t>
  </si>
  <si>
    <t>其他资源勘探工业信息等支出</t>
  </si>
  <si>
    <t>黄金事务</t>
  </si>
  <si>
    <t>技术改造支出</t>
  </si>
  <si>
    <t>中药材扶持资金支出</t>
  </si>
  <si>
    <t>重点产业振兴和技术改造项目贷款贴息</t>
  </si>
  <si>
    <t>商业服务业等支出</t>
  </si>
  <si>
    <t>商业流通事务</t>
  </si>
  <si>
    <t>食品流通安全补贴</t>
  </si>
  <si>
    <t>市场监测及信息管理</t>
  </si>
  <si>
    <t>民贸企业补贴</t>
  </si>
  <si>
    <t>民贸民品贷款贴息</t>
  </si>
  <si>
    <t>其他商业流通事务支出</t>
  </si>
  <si>
    <t>涉外发展服务支出</t>
  </si>
  <si>
    <t>外商投资环境建设补助资金</t>
  </si>
  <si>
    <t>其他涉外发展服务支出</t>
  </si>
  <si>
    <t>其他商业服务业等支出</t>
  </si>
  <si>
    <t>服务业基础设施建设</t>
  </si>
  <si>
    <t>金融支出</t>
  </si>
  <si>
    <t>金融部门行政支出</t>
  </si>
  <si>
    <t>安全防卫</t>
  </si>
  <si>
    <t>金融部门其他行政支出</t>
  </si>
  <si>
    <t>金融部门监管支出</t>
  </si>
  <si>
    <t>货币发行</t>
  </si>
  <si>
    <t>金融服务</t>
  </si>
  <si>
    <t>反假币</t>
  </si>
  <si>
    <t>重点金融机构监管</t>
  </si>
  <si>
    <t>金融稽查与案件处理</t>
  </si>
  <si>
    <t>金融行业电子化建设</t>
  </si>
  <si>
    <t>从业人员资格考试</t>
  </si>
  <si>
    <t>反洗钱</t>
  </si>
  <si>
    <t>金融部门其他监管支出</t>
  </si>
  <si>
    <t>金融发展支出</t>
  </si>
  <si>
    <t>政策性银行亏损补贴</t>
  </si>
  <si>
    <t>利息费用补贴支出</t>
  </si>
  <si>
    <t>补充资本金</t>
  </si>
  <si>
    <t>风险基金补助</t>
  </si>
  <si>
    <t>其他金融发展支出</t>
  </si>
  <si>
    <t>金融调控支出</t>
  </si>
  <si>
    <t>中央银行亏损补贴</t>
  </si>
  <si>
    <t>其他金融调控支出</t>
  </si>
  <si>
    <t>其他金融支出</t>
  </si>
  <si>
    <t>重点企业贷款贴息</t>
  </si>
  <si>
    <t>援助其他地区支出</t>
  </si>
  <si>
    <t>一般公共服务</t>
  </si>
  <si>
    <t>教育</t>
  </si>
  <si>
    <t>文化旅游体育与传媒</t>
  </si>
  <si>
    <t>卫生健康</t>
  </si>
  <si>
    <t>节能环保</t>
  </si>
  <si>
    <t>交通运输</t>
  </si>
  <si>
    <t>住房保障</t>
  </si>
  <si>
    <t>自然资源海洋气象等支出</t>
  </si>
  <si>
    <t>自然资源事务</t>
  </si>
  <si>
    <t>自然资源规划及管理</t>
  </si>
  <si>
    <t>自然资源利用与保护</t>
  </si>
  <si>
    <t>自然资源社会公益服务</t>
  </si>
  <si>
    <t>自然资源行业业务管理</t>
  </si>
  <si>
    <t>自然资源调查与确权登记</t>
  </si>
  <si>
    <t>土地资源储备支出</t>
  </si>
  <si>
    <t>地质矿产资源与环境调查</t>
  </si>
  <si>
    <t>地质勘查与矿产资源管理</t>
  </si>
  <si>
    <t>地质转产项目财政贴息</t>
  </si>
  <si>
    <t>国外风险勘查</t>
  </si>
  <si>
    <t>地质勘查基金（周转金）支出</t>
  </si>
  <si>
    <t>海域与海岛管理</t>
  </si>
  <si>
    <t>自然资源国际合作与海洋权益维护</t>
  </si>
  <si>
    <t>自然资源卫星</t>
  </si>
  <si>
    <t>极地考察</t>
  </si>
  <si>
    <t>深海调查与资源开发</t>
  </si>
  <si>
    <t>海港航标维护</t>
  </si>
  <si>
    <t>海水淡化</t>
  </si>
  <si>
    <t>无居民海岛使用金支出</t>
  </si>
  <si>
    <t>海洋战略规划与预警监测</t>
  </si>
  <si>
    <t>基础测绘与地理信息监管</t>
  </si>
  <si>
    <t>其他自然资源事务支出</t>
  </si>
  <si>
    <t>气象事务</t>
  </si>
  <si>
    <t>气象事业机构</t>
  </si>
  <si>
    <t>气象探测</t>
  </si>
  <si>
    <t>气象信息传输及管理</t>
  </si>
  <si>
    <t>气象预报预测</t>
  </si>
  <si>
    <t>气象服务</t>
  </si>
  <si>
    <t>气象装备保障维护</t>
  </si>
  <si>
    <t>气象基础设施建设与维修</t>
  </si>
  <si>
    <t>气象卫星</t>
  </si>
  <si>
    <t>气象法规与标准</t>
  </si>
  <si>
    <t>气象资金审计稽查</t>
  </si>
  <si>
    <t>其他气象事务支出</t>
  </si>
  <si>
    <t>其他自然资源海洋气象等支出</t>
  </si>
  <si>
    <t>住房保障支出</t>
  </si>
  <si>
    <t>保障性安居工程支出</t>
  </si>
  <si>
    <t>廉租住房</t>
  </si>
  <si>
    <t>沉陷区治理</t>
  </si>
  <si>
    <t>棚户区改造</t>
  </si>
  <si>
    <t>少数民族地区游牧民定居工程</t>
  </si>
  <si>
    <t>农村危房改造</t>
  </si>
  <si>
    <t>公共租赁住房</t>
  </si>
  <si>
    <t>保障性住房租金补贴</t>
  </si>
  <si>
    <t>老旧小区改造</t>
  </si>
  <si>
    <t>住房租赁市场发展</t>
  </si>
  <si>
    <t>保障性租赁住房</t>
  </si>
  <si>
    <t>2210111</t>
  </si>
  <si>
    <t>配租型保障性住房</t>
  </si>
  <si>
    <t>2210112</t>
  </si>
  <si>
    <t>配售型保障性住房</t>
  </si>
  <si>
    <t>2210113</t>
  </si>
  <si>
    <t>城中村改造</t>
  </si>
  <si>
    <t>其他保障性安居工程支出</t>
  </si>
  <si>
    <t>住房改革支出</t>
  </si>
  <si>
    <t>住房公积金</t>
  </si>
  <si>
    <t>提租补贴</t>
  </si>
  <si>
    <t>购房补贴</t>
  </si>
  <si>
    <t>城乡社区住宅</t>
  </si>
  <si>
    <t>公有住房建设和维修改造支出</t>
  </si>
  <si>
    <t>住房公积金管理</t>
  </si>
  <si>
    <t>其他城乡社区住宅支出</t>
  </si>
  <si>
    <t>粮油物资储备支出</t>
  </si>
  <si>
    <t>粮油物资事务</t>
  </si>
  <si>
    <t>财务和审计支出</t>
  </si>
  <si>
    <t>信息统计</t>
  </si>
  <si>
    <t>专项业务活动</t>
  </si>
  <si>
    <t>国家粮油差价补贴</t>
  </si>
  <si>
    <t>粮食财务挂账利息补贴</t>
  </si>
  <si>
    <t>粮食财务挂账消化款</t>
  </si>
  <si>
    <t>处理陈化粮补贴</t>
  </si>
  <si>
    <t>粮食风险基金</t>
  </si>
  <si>
    <t>粮油市场调控专项资金</t>
  </si>
  <si>
    <t>设施建设</t>
  </si>
  <si>
    <t>设施安全</t>
  </si>
  <si>
    <t>物资保管保养</t>
  </si>
  <si>
    <t>其他粮油物资事务支出</t>
  </si>
  <si>
    <t>能源储备</t>
  </si>
  <si>
    <t>石油储备</t>
  </si>
  <si>
    <t>天然铀储备</t>
  </si>
  <si>
    <t>煤炭储备</t>
  </si>
  <si>
    <t>成品油储备</t>
  </si>
  <si>
    <t>天然气储备</t>
  </si>
  <si>
    <t>其他能源储备支出</t>
  </si>
  <si>
    <t>粮油储备</t>
  </si>
  <si>
    <t>储备粮油补贴</t>
  </si>
  <si>
    <t>储备粮油差价补贴</t>
  </si>
  <si>
    <t>储备粮（油）库建设</t>
  </si>
  <si>
    <t>最低收购价政策支出</t>
  </si>
  <si>
    <t>其他粮油储备支出</t>
  </si>
  <si>
    <t>重要商品储备</t>
  </si>
  <si>
    <t>棉花储备</t>
  </si>
  <si>
    <t>食糖储备</t>
  </si>
  <si>
    <t>肉类储备</t>
  </si>
  <si>
    <t>化肥储备</t>
  </si>
  <si>
    <t>农药储备</t>
  </si>
  <si>
    <t>边销茶储备</t>
  </si>
  <si>
    <t>羊毛储备</t>
  </si>
  <si>
    <t>医药储备</t>
  </si>
  <si>
    <t>食盐储备</t>
  </si>
  <si>
    <t>战略物资储备</t>
  </si>
  <si>
    <t>应急物资储备</t>
  </si>
  <si>
    <t>其他重要商品储备支出</t>
  </si>
  <si>
    <t>灾害防治及应急管理支出</t>
  </si>
  <si>
    <t>应急管理事务</t>
  </si>
  <si>
    <t>灾害风险防治</t>
  </si>
  <si>
    <t>国务院安委会专项</t>
  </si>
  <si>
    <t>安全监管</t>
  </si>
  <si>
    <t>应急救援</t>
  </si>
  <si>
    <t>应急管理</t>
  </si>
  <si>
    <t>其他应急管理支出</t>
  </si>
  <si>
    <t>消防救援事务</t>
  </si>
  <si>
    <t>消防应急救援</t>
  </si>
  <si>
    <t>其他消防救援事务支出</t>
  </si>
  <si>
    <t>矿山安全</t>
  </si>
  <si>
    <t>矿山安全监察事务</t>
  </si>
  <si>
    <t>矿山应急救援事务</t>
  </si>
  <si>
    <t>其他矿山安全支出</t>
  </si>
  <si>
    <t>地震事务</t>
  </si>
  <si>
    <t>地震监测</t>
  </si>
  <si>
    <t>地震预测预报</t>
  </si>
  <si>
    <t>地震灾害预防</t>
  </si>
  <si>
    <t>地震应急救援</t>
  </si>
  <si>
    <t>地震环境探察</t>
  </si>
  <si>
    <t>防震减灾信息管理</t>
  </si>
  <si>
    <t>防震减灾基础管理</t>
  </si>
  <si>
    <t>地震事业机构</t>
  </si>
  <si>
    <t>其他地震事务支出</t>
  </si>
  <si>
    <t>自然灾害防治</t>
  </si>
  <si>
    <t>地质灾害防治</t>
  </si>
  <si>
    <t>森林草原防灾减灾</t>
  </si>
  <si>
    <t>其他自然灾害防治支出</t>
  </si>
  <si>
    <t>自然灾害救灾及恢复重建支出</t>
  </si>
  <si>
    <t>自然灾害救灾补助</t>
  </si>
  <si>
    <t>自然灾害灾后重建补助</t>
  </si>
  <si>
    <t>其他自然灾害救灾及恢复重建支出</t>
  </si>
  <si>
    <t>其他灾害防治及应急管理支出</t>
  </si>
  <si>
    <t>预备费</t>
  </si>
  <si>
    <t>年初预留</t>
  </si>
  <si>
    <t>债务付息支出</t>
  </si>
  <si>
    <t>中央政府国内债务付息支出</t>
  </si>
  <si>
    <t>中央政府国外债务付息支出</t>
  </si>
  <si>
    <t>中央政府境外发行主权债券付息支出</t>
  </si>
  <si>
    <t>中央政府向外国政府借款付息支出</t>
  </si>
  <si>
    <t>中央政府向国际金融组织借款付息支出</t>
  </si>
  <si>
    <t>中央政府其他国外借款付息支出</t>
  </si>
  <si>
    <t>地方政府一般债务付息支出</t>
  </si>
  <si>
    <t>地方政府一般债券付息支出</t>
  </si>
  <si>
    <t>地方政府向外国政府借款付息支出</t>
  </si>
  <si>
    <t>地方政府向国际组织借款付息支出</t>
  </si>
  <si>
    <t>地方政府其他一般债务付息支出</t>
  </si>
  <si>
    <t>债务发行费用支出</t>
  </si>
  <si>
    <t>中央政府国内债务发行费用支出</t>
  </si>
  <si>
    <t>中央政府国外债务发行费用支出</t>
  </si>
  <si>
    <t>地方政府一般债务发行费用支出</t>
  </si>
  <si>
    <t>支出合计</t>
  </si>
  <si>
    <t>表三</t>
  </si>
  <si>
    <t>2025年一般公共预算收支平衡表</t>
  </si>
  <si>
    <t>收入</t>
  </si>
  <si>
    <t>支出</t>
  </si>
  <si>
    <t>科目编码</t>
  </si>
  <si>
    <t>上年
预算数</t>
  </si>
  <si>
    <t xml:space="preserve">上年预计
执行数 </t>
  </si>
  <si>
    <t>为上年预计执行数的%</t>
  </si>
  <si>
    <t>地方本级收入合计</t>
  </si>
  <si>
    <t>地方本级支出合计</t>
  </si>
  <si>
    <t>110</t>
  </si>
  <si>
    <t>转移性收入</t>
  </si>
  <si>
    <t>230</t>
  </si>
  <si>
    <t>转移性支出</t>
  </si>
  <si>
    <t>上级补助收入</t>
  </si>
  <si>
    <t>补助下级支出</t>
  </si>
  <si>
    <t/>
  </si>
  <si>
    <t>11001</t>
  </si>
  <si>
    <t>返还性收入</t>
  </si>
  <si>
    <t>23001</t>
  </si>
  <si>
    <t>返还性支出</t>
  </si>
  <si>
    <t>1100102</t>
  </si>
  <si>
    <t>所得税基数返还收入</t>
  </si>
  <si>
    <t>23002</t>
  </si>
  <si>
    <t>一般性转移支付</t>
  </si>
  <si>
    <t>1100103</t>
  </si>
  <si>
    <t>成品油税费改革税收返还收入</t>
  </si>
  <si>
    <t>23003</t>
  </si>
  <si>
    <t>专项转移支付</t>
  </si>
  <si>
    <t>1100104</t>
  </si>
  <si>
    <t>增值税税收返还收入</t>
  </si>
  <si>
    <t>1100105</t>
  </si>
  <si>
    <t>消费税税收返还收入</t>
  </si>
  <si>
    <t>1100106</t>
  </si>
  <si>
    <t>增值税“五五分享”税收返还收入</t>
  </si>
  <si>
    <t>1100199</t>
  </si>
  <si>
    <t>其他返还性收入</t>
  </si>
  <si>
    <t>11002</t>
  </si>
  <si>
    <t>一般性转移支付收入</t>
  </si>
  <si>
    <t>1100201</t>
  </si>
  <si>
    <t>体制补助收入</t>
  </si>
  <si>
    <t>1100202</t>
  </si>
  <si>
    <t>均衡性转移支付收入</t>
  </si>
  <si>
    <t>1100207</t>
  </si>
  <si>
    <t>县级基本财力保障机制奖补资金收入</t>
  </si>
  <si>
    <t>1100208</t>
  </si>
  <si>
    <t>结算补助收入</t>
  </si>
  <si>
    <t>1100212</t>
  </si>
  <si>
    <t>资源枯竭型城市转移支付补助收入</t>
  </si>
  <si>
    <t>1100214</t>
  </si>
  <si>
    <t>企业事业单位划转补助收入</t>
  </si>
  <si>
    <t>1100225</t>
  </si>
  <si>
    <t>产粮（油）大县奖励资金收入</t>
  </si>
  <si>
    <t>1100226</t>
  </si>
  <si>
    <t>重点生态功能区转移支付收入</t>
  </si>
  <si>
    <t>1100227</t>
  </si>
  <si>
    <t>固定数额补助收入</t>
  </si>
  <si>
    <t>1100228</t>
  </si>
  <si>
    <t>革命老区转移支付收入</t>
  </si>
  <si>
    <t>1100229</t>
  </si>
  <si>
    <t>民族地区转移支付收入</t>
  </si>
  <si>
    <t>1100230</t>
  </si>
  <si>
    <t>边境地区转移支付收入</t>
  </si>
  <si>
    <t>1100231</t>
  </si>
  <si>
    <t>巩固脱贫攻坚成果衔接乡村振兴转移支付收入</t>
  </si>
  <si>
    <t>1100241</t>
  </si>
  <si>
    <t>一般公共服务共同财政事权转移支付收入</t>
  </si>
  <si>
    <t>1100242</t>
  </si>
  <si>
    <t>外交共同财政事权转移支付收入</t>
  </si>
  <si>
    <t>1100243</t>
  </si>
  <si>
    <t>国防共同财政事权转移支付收入</t>
  </si>
  <si>
    <t>1100244</t>
  </si>
  <si>
    <t>公共安全共同财政事权转移支付收入</t>
  </si>
  <si>
    <t>1100245</t>
  </si>
  <si>
    <t>教育共同财政事权转移支付收入</t>
  </si>
  <si>
    <t>1100246</t>
  </si>
  <si>
    <t>科学技术共同财政事权转移支付收入</t>
  </si>
  <si>
    <t>1100247</t>
  </si>
  <si>
    <t>文化旅游体育与传媒共同财政事权转移支付收入</t>
  </si>
  <si>
    <t>1100248</t>
  </si>
  <si>
    <t>社会保障和就业共同财政事权转移支付收入</t>
  </si>
  <si>
    <t>1100249</t>
  </si>
  <si>
    <t>医疗卫生共同财政事权转移支付收入</t>
  </si>
  <si>
    <t>1100250</t>
  </si>
  <si>
    <t>节能环保共同财政事权转移支付收入</t>
  </si>
  <si>
    <t>1100251</t>
  </si>
  <si>
    <t>城乡社区共同财政事权转移支付收入</t>
  </si>
  <si>
    <t>1100252</t>
  </si>
  <si>
    <t>农林水共同财政事权转移支付收入</t>
  </si>
  <si>
    <t>1100253</t>
  </si>
  <si>
    <t>交通运输共同财政事权转移支付收入</t>
  </si>
  <si>
    <t>1100254</t>
  </si>
  <si>
    <t>资源勘探工业信息等共同财政事权转移支付收入</t>
  </si>
  <si>
    <t>1100255</t>
  </si>
  <si>
    <t>商业服务业等共同财政事权转移支付收入</t>
  </si>
  <si>
    <t>1100256</t>
  </si>
  <si>
    <t>金融共同财政事权转移支付收入</t>
  </si>
  <si>
    <t>1100257</t>
  </si>
  <si>
    <t>自然资源海洋气象等共同财政事权转移支付收入</t>
  </si>
  <si>
    <t>1100258</t>
  </si>
  <si>
    <t>住房保障共同财政事权转移支付收入</t>
  </si>
  <si>
    <t>1100259</t>
  </si>
  <si>
    <t>粮油物资储备共同财政事权转移支付收入</t>
  </si>
  <si>
    <t>1100260</t>
  </si>
  <si>
    <t>灾害防治及应急管理共同财政事权转移支付收入</t>
  </si>
  <si>
    <t>1100269</t>
  </si>
  <si>
    <t>其他共同财政事权转移支付收入</t>
  </si>
  <si>
    <t>1100299</t>
  </si>
  <si>
    <t>其他一般性转移支付收入</t>
  </si>
  <si>
    <t>11003</t>
  </si>
  <si>
    <t>专项转移支付收入</t>
  </si>
  <si>
    <t>1100301</t>
  </si>
  <si>
    <t>1100302</t>
  </si>
  <si>
    <t>外交</t>
  </si>
  <si>
    <t>1100303</t>
  </si>
  <si>
    <t>国防</t>
  </si>
  <si>
    <t>1100304</t>
  </si>
  <si>
    <t>公共安全</t>
  </si>
  <si>
    <t>1100305</t>
  </si>
  <si>
    <t>1100306</t>
  </si>
  <si>
    <t>科学技术</t>
  </si>
  <si>
    <t>1100307</t>
  </si>
  <si>
    <t>1100308</t>
  </si>
  <si>
    <t>社会保障和就业</t>
  </si>
  <si>
    <t>1100310</t>
  </si>
  <si>
    <t>1100311</t>
  </si>
  <si>
    <t>1100312</t>
  </si>
  <si>
    <t>城乡社区</t>
  </si>
  <si>
    <t>1100313</t>
  </si>
  <si>
    <t>农林水</t>
  </si>
  <si>
    <t>1100314</t>
  </si>
  <si>
    <t>1100315</t>
  </si>
  <si>
    <t>资源勘探工业信息等</t>
  </si>
  <si>
    <t>1100316</t>
  </si>
  <si>
    <t>商业服务业等</t>
  </si>
  <si>
    <t>1100317</t>
  </si>
  <si>
    <t>金融</t>
  </si>
  <si>
    <t>1100320</t>
  </si>
  <si>
    <t>自然资源海洋气象等</t>
  </si>
  <si>
    <t>1100321</t>
  </si>
  <si>
    <t>1100322</t>
  </si>
  <si>
    <t>粮油物资储备</t>
  </si>
  <si>
    <t>1100324</t>
  </si>
  <si>
    <t>灾害防治及应急管理</t>
  </si>
  <si>
    <t>1100399</t>
  </si>
  <si>
    <t>其他收入</t>
  </si>
  <si>
    <t>11006</t>
  </si>
  <si>
    <t>上解收入</t>
  </si>
  <si>
    <t>23006</t>
  </si>
  <si>
    <t>上解支出</t>
  </si>
  <si>
    <t>1100601</t>
  </si>
  <si>
    <t>体制上解收入</t>
  </si>
  <si>
    <t>2300601</t>
  </si>
  <si>
    <t>体制上解支出</t>
  </si>
  <si>
    <t>1100602</t>
  </si>
  <si>
    <t>专项上解收入</t>
  </si>
  <si>
    <t>2300602</t>
  </si>
  <si>
    <t>专项上解支出</t>
  </si>
  <si>
    <t>11008</t>
  </si>
  <si>
    <t>上年结余收入</t>
  </si>
  <si>
    <t>23008</t>
  </si>
  <si>
    <t>调出资金</t>
  </si>
  <si>
    <t>11009</t>
  </si>
  <si>
    <t>调入资金</t>
  </si>
  <si>
    <t>23009</t>
  </si>
  <si>
    <t>年终结余</t>
  </si>
  <si>
    <t>1100901</t>
  </si>
  <si>
    <t>调入一般公共预算资金</t>
  </si>
  <si>
    <t>2300901</t>
  </si>
  <si>
    <t>一般公共预算年终结余</t>
  </si>
  <si>
    <t>110090102</t>
  </si>
  <si>
    <t>从政府性基金预算调入一般公共预算</t>
  </si>
  <si>
    <t>110090103</t>
  </si>
  <si>
    <t>从国有资本经营预算调入一般公共预算</t>
  </si>
  <si>
    <t>110090199</t>
  </si>
  <si>
    <t>从其他资金调入一般公共预算</t>
  </si>
  <si>
    <t>11011</t>
  </si>
  <si>
    <t>债务转贷收入</t>
  </si>
  <si>
    <t>23011</t>
  </si>
  <si>
    <t>债务转贷支出</t>
  </si>
  <si>
    <t>1101101</t>
  </si>
  <si>
    <t>地方政府一般债务转贷收入</t>
  </si>
  <si>
    <t>2301101</t>
  </si>
  <si>
    <t>地方政府一般债券转贷支出</t>
  </si>
  <si>
    <t>110110101</t>
  </si>
  <si>
    <t>地方政府一般债券转贷收入</t>
  </si>
  <si>
    <t>2301102</t>
  </si>
  <si>
    <t>地方政府向外国政府借款转贷支出</t>
  </si>
  <si>
    <t>110110102</t>
  </si>
  <si>
    <t>地方政府向外国政府借款转贷收入</t>
  </si>
  <si>
    <t>2301103</t>
  </si>
  <si>
    <t>地方政府向国际组织借款转贷支出</t>
  </si>
  <si>
    <t>110110103</t>
  </si>
  <si>
    <t>地方政府向国际组织借款转贷收入</t>
  </si>
  <si>
    <t>2301104</t>
  </si>
  <si>
    <t>地方政府其他一般债务转贷支出</t>
  </si>
  <si>
    <t>110110104</t>
  </si>
  <si>
    <t>地方政府其他一般债务转贷收入</t>
  </si>
  <si>
    <t>23015</t>
  </si>
  <si>
    <t>安排预算稳定调节基金</t>
  </si>
  <si>
    <t>11015</t>
  </si>
  <si>
    <t>动用预算稳定调节基金</t>
  </si>
  <si>
    <t>23016</t>
  </si>
  <si>
    <t>补充预算周转金</t>
  </si>
  <si>
    <t>11021</t>
  </si>
  <si>
    <t>区域间转移性收入</t>
  </si>
  <si>
    <t>23021</t>
  </si>
  <si>
    <t>区域间转移性支出</t>
  </si>
  <si>
    <t>1102101</t>
  </si>
  <si>
    <t>接受其他地区援助收入</t>
  </si>
  <si>
    <t>2302101</t>
  </si>
  <si>
    <t>1102102</t>
  </si>
  <si>
    <t>生态保护补偿转移性收入</t>
  </si>
  <si>
    <t>2302102</t>
  </si>
  <si>
    <t>生态保护补偿转移性支出</t>
  </si>
  <si>
    <t>1102103</t>
  </si>
  <si>
    <t>土地指标调剂转移性收入</t>
  </si>
  <si>
    <t>2302103</t>
  </si>
  <si>
    <t>土地指标调剂转移性支出</t>
  </si>
  <si>
    <t>1102199</t>
  </si>
  <si>
    <t>其他转移性收入</t>
  </si>
  <si>
    <t>2302199</t>
  </si>
  <si>
    <t>其他转移性支出</t>
  </si>
  <si>
    <t>105</t>
  </si>
  <si>
    <t>债务收入</t>
  </si>
  <si>
    <t>231</t>
  </si>
  <si>
    <t>债务还本支出</t>
  </si>
  <si>
    <t>10504</t>
  </si>
  <si>
    <t>地方政府债务收入</t>
  </si>
  <si>
    <t>23103</t>
  </si>
  <si>
    <t>地方政府一般债务还本支出</t>
  </si>
  <si>
    <t>1050401</t>
  </si>
  <si>
    <t>一般债务收入</t>
  </si>
  <si>
    <t>2310301</t>
  </si>
  <si>
    <t>地方政府一般债券还本支出</t>
  </si>
  <si>
    <t>105040101</t>
  </si>
  <si>
    <t>地方政府一般债券收入</t>
  </si>
  <si>
    <t>2310302</t>
  </si>
  <si>
    <t>地方政府向外国政府借款还本支出</t>
  </si>
  <si>
    <t>105040102</t>
  </si>
  <si>
    <t>地方政府向外国政府借款收入</t>
  </si>
  <si>
    <t>2310303</t>
  </si>
  <si>
    <t>地方政府向国际组织借款还本支出</t>
  </si>
  <si>
    <t>105040103</t>
  </si>
  <si>
    <t>地方政府向国际组织借款收入</t>
  </si>
  <si>
    <t>2310399</t>
  </si>
  <si>
    <t>地方政府其他一般债务还本支出</t>
  </si>
  <si>
    <t>105040104</t>
  </si>
  <si>
    <t>地方政府其他一般债务收入</t>
  </si>
  <si>
    <t>收入总计</t>
  </si>
  <si>
    <t>支出总计</t>
  </si>
  <si>
    <t>表四</t>
  </si>
  <si>
    <r>
      <rPr>
        <sz val="18"/>
        <rFont val="Times New Roman"/>
        <charset val="134"/>
      </rPr>
      <t>2025</t>
    </r>
    <r>
      <rPr>
        <sz val="18"/>
        <rFont val="方正小标宋简体"/>
        <charset val="134"/>
      </rPr>
      <t>年一般公共预算支出资金来源表</t>
    </r>
  </si>
  <si>
    <t>合计</t>
  </si>
  <si>
    <t>财力安排</t>
  </si>
  <si>
    <t>专项转移支付收入安排</t>
  </si>
  <si>
    <t>动用上年结余安排</t>
  </si>
  <si>
    <t>政府债务资金</t>
  </si>
  <si>
    <t>其他资金</t>
  </si>
  <si>
    <t>20101</t>
  </si>
  <si>
    <t>20102</t>
  </si>
  <si>
    <t>20103</t>
  </si>
  <si>
    <t>20104</t>
  </si>
  <si>
    <t>20105</t>
  </si>
  <si>
    <t>20106</t>
  </si>
  <si>
    <t>20107</t>
  </si>
  <si>
    <t>20108</t>
  </si>
  <si>
    <t>20109</t>
  </si>
  <si>
    <t>20111</t>
  </si>
  <si>
    <t>20113</t>
  </si>
  <si>
    <t>20114</t>
  </si>
  <si>
    <t>20123</t>
  </si>
  <si>
    <t>20125</t>
  </si>
  <si>
    <t>20126</t>
  </si>
  <si>
    <t>20128</t>
  </si>
  <si>
    <t>20129</t>
  </si>
  <si>
    <t>20131</t>
  </si>
  <si>
    <t>20132</t>
  </si>
  <si>
    <t>20133</t>
  </si>
  <si>
    <t>20134</t>
  </si>
  <si>
    <t>20135</t>
  </si>
  <si>
    <t>20136</t>
  </si>
  <si>
    <t>20137</t>
  </si>
  <si>
    <t>20138</t>
  </si>
  <si>
    <t>20139</t>
  </si>
  <si>
    <t>20140</t>
  </si>
  <si>
    <t>20199</t>
  </si>
  <si>
    <t>20201</t>
  </si>
  <si>
    <t>20202</t>
  </si>
  <si>
    <t>20203</t>
  </si>
  <si>
    <t>20204</t>
  </si>
  <si>
    <t>20205</t>
  </si>
  <si>
    <t>20206</t>
  </si>
  <si>
    <t>20207</t>
  </si>
  <si>
    <t>20208</t>
  </si>
  <si>
    <t>20299</t>
  </si>
  <si>
    <t>20301</t>
  </si>
  <si>
    <t>20304</t>
  </si>
  <si>
    <t>20305</t>
  </si>
  <si>
    <t>20306</t>
  </si>
  <si>
    <t>20399</t>
  </si>
  <si>
    <t>20401</t>
  </si>
  <si>
    <t>20402</t>
  </si>
  <si>
    <t>20403</t>
  </si>
  <si>
    <t>20404</t>
  </si>
  <si>
    <t>20405</t>
  </si>
  <si>
    <t>20406</t>
  </si>
  <si>
    <t>20407</t>
  </si>
  <si>
    <t>20408</t>
  </si>
  <si>
    <t>20409</t>
  </si>
  <si>
    <t>20410</t>
  </si>
  <si>
    <t>20499</t>
  </si>
  <si>
    <t>20501</t>
  </si>
  <si>
    <t>20502</t>
  </si>
  <si>
    <t>20503</t>
  </si>
  <si>
    <t>20504</t>
  </si>
  <si>
    <t>20505</t>
  </si>
  <si>
    <t>20506</t>
  </si>
  <si>
    <t>20507</t>
  </si>
  <si>
    <t>20508</t>
  </si>
  <si>
    <t>20509</t>
  </si>
  <si>
    <t>20599</t>
  </si>
  <si>
    <t>20601</t>
  </si>
  <si>
    <t>20602</t>
  </si>
  <si>
    <t>20603</t>
  </si>
  <si>
    <t>20604</t>
  </si>
  <si>
    <t>20605</t>
  </si>
  <si>
    <t>20606</t>
  </si>
  <si>
    <t>20607</t>
  </si>
  <si>
    <t>20608</t>
  </si>
  <si>
    <t>20609</t>
  </si>
  <si>
    <t>20699</t>
  </si>
  <si>
    <t>20701</t>
  </si>
  <si>
    <t>20702</t>
  </si>
  <si>
    <t>20703</t>
  </si>
  <si>
    <t>20706</t>
  </si>
  <si>
    <t>20708</t>
  </si>
  <si>
    <t>20799</t>
  </si>
  <si>
    <t>20801</t>
  </si>
  <si>
    <t>20802</t>
  </si>
  <si>
    <t>20805</t>
  </si>
  <si>
    <t>20806</t>
  </si>
  <si>
    <t>20807</t>
  </si>
  <si>
    <t>20808</t>
  </si>
  <si>
    <t>20809</t>
  </si>
  <si>
    <t>20810</t>
  </si>
  <si>
    <t>20811</t>
  </si>
  <si>
    <t>20816</t>
  </si>
  <si>
    <t>20819</t>
  </si>
  <si>
    <t>20820</t>
  </si>
  <si>
    <t>20821</t>
  </si>
  <si>
    <t>20824</t>
  </si>
  <si>
    <t>20825</t>
  </si>
  <si>
    <t>20826</t>
  </si>
  <si>
    <t>20827</t>
  </si>
  <si>
    <t>20828</t>
  </si>
  <si>
    <t>20830</t>
  </si>
  <si>
    <t>20899</t>
  </si>
  <si>
    <t>21001</t>
  </si>
  <si>
    <t>21002</t>
  </si>
  <si>
    <t>21003</t>
  </si>
  <si>
    <t>21004</t>
  </si>
  <si>
    <t>21007</t>
  </si>
  <si>
    <t>21011</t>
  </si>
  <si>
    <t>21012</t>
  </si>
  <si>
    <t>21013</t>
  </si>
  <si>
    <t>21014</t>
  </si>
  <si>
    <t>21015</t>
  </si>
  <si>
    <t>21017</t>
  </si>
  <si>
    <t>21018</t>
  </si>
  <si>
    <t>21099</t>
  </si>
  <si>
    <t>21101</t>
  </si>
  <si>
    <t>21102</t>
  </si>
  <si>
    <t>21103</t>
  </si>
  <si>
    <t>21104</t>
  </si>
  <si>
    <t>21105</t>
  </si>
  <si>
    <t>21107</t>
  </si>
  <si>
    <t>21108</t>
  </si>
  <si>
    <t>21109</t>
  </si>
  <si>
    <t>21110</t>
  </si>
  <si>
    <t>21111</t>
  </si>
  <si>
    <t>21112</t>
  </si>
  <si>
    <t>清洁能源</t>
  </si>
  <si>
    <t>21113</t>
  </si>
  <si>
    <t>21114</t>
  </si>
  <si>
    <t>21199</t>
  </si>
  <si>
    <t>21201</t>
  </si>
  <si>
    <t>21202</t>
  </si>
  <si>
    <t>21203</t>
  </si>
  <si>
    <t>21205</t>
  </si>
  <si>
    <t>21206</t>
  </si>
  <si>
    <t>21299</t>
  </si>
  <si>
    <t>21301</t>
  </si>
  <si>
    <t>21302</t>
  </si>
  <si>
    <t>21303</t>
  </si>
  <si>
    <t>21305</t>
  </si>
  <si>
    <t>21307</t>
  </si>
  <si>
    <t>21308</t>
  </si>
  <si>
    <t>21309</t>
  </si>
  <si>
    <t>21399</t>
  </si>
  <si>
    <t>21401</t>
  </si>
  <si>
    <t>21402</t>
  </si>
  <si>
    <t>21403</t>
  </si>
  <si>
    <t>21405</t>
  </si>
  <si>
    <t>21499</t>
  </si>
  <si>
    <t>21501</t>
  </si>
  <si>
    <t>21502</t>
  </si>
  <si>
    <t>21503</t>
  </si>
  <si>
    <t>21505</t>
  </si>
  <si>
    <t>工业和信息产业</t>
  </si>
  <si>
    <t>21507</t>
  </si>
  <si>
    <t>21508</t>
  </si>
  <si>
    <t>21599</t>
  </si>
  <si>
    <t>21602</t>
  </si>
  <si>
    <t>21606</t>
  </si>
  <si>
    <t>21699</t>
  </si>
  <si>
    <t>21701</t>
  </si>
  <si>
    <t>21702</t>
  </si>
  <si>
    <t>21703</t>
  </si>
  <si>
    <t>21704</t>
  </si>
  <si>
    <t>21799</t>
  </si>
  <si>
    <t>21901</t>
  </si>
  <si>
    <t>21902</t>
  </si>
  <si>
    <t>21903</t>
  </si>
  <si>
    <t>21904</t>
  </si>
  <si>
    <t>21905</t>
  </si>
  <si>
    <t>21906</t>
  </si>
  <si>
    <t>21907</t>
  </si>
  <si>
    <t>21908</t>
  </si>
  <si>
    <t>21999</t>
  </si>
  <si>
    <t>22001</t>
  </si>
  <si>
    <t>22005</t>
  </si>
  <si>
    <t>22099</t>
  </si>
  <si>
    <t>22101</t>
  </si>
  <si>
    <t>22102</t>
  </si>
  <si>
    <t>22103</t>
  </si>
  <si>
    <t>22201</t>
  </si>
  <si>
    <t>22203</t>
  </si>
  <si>
    <t>22204</t>
  </si>
  <si>
    <t>22205</t>
  </si>
  <si>
    <t>22401</t>
  </si>
  <si>
    <t>22402</t>
  </si>
  <si>
    <t>22404</t>
  </si>
  <si>
    <t>22405</t>
  </si>
  <si>
    <t>22406</t>
  </si>
  <si>
    <t>22407</t>
  </si>
  <si>
    <t>22499</t>
  </si>
  <si>
    <t>227</t>
  </si>
  <si>
    <t>22902</t>
  </si>
  <si>
    <t>22999</t>
  </si>
  <si>
    <t>23203</t>
  </si>
  <si>
    <t>23303</t>
  </si>
  <si>
    <t>201</t>
  </si>
  <si>
    <t>202</t>
  </si>
  <si>
    <t>203</t>
  </si>
  <si>
    <t>204</t>
  </si>
  <si>
    <t>205</t>
  </si>
  <si>
    <t>206</t>
  </si>
  <si>
    <t>207</t>
  </si>
  <si>
    <t>208</t>
  </si>
  <si>
    <t>210</t>
  </si>
  <si>
    <t>211</t>
  </si>
  <si>
    <t>212</t>
  </si>
  <si>
    <t>213</t>
  </si>
  <si>
    <t>214</t>
  </si>
  <si>
    <t>215</t>
  </si>
  <si>
    <t>216</t>
  </si>
  <si>
    <t>217</t>
  </si>
  <si>
    <t>219</t>
  </si>
  <si>
    <t>220</t>
  </si>
  <si>
    <t>221</t>
  </si>
  <si>
    <t>222</t>
  </si>
  <si>
    <t>224</t>
  </si>
  <si>
    <t>229</t>
  </si>
  <si>
    <t>232</t>
  </si>
  <si>
    <t>233</t>
  </si>
  <si>
    <t>表五</t>
  </si>
  <si>
    <r>
      <rPr>
        <sz val="18"/>
        <rFont val="Times New Roman"/>
        <charset val="134"/>
      </rPr>
      <t>2025</t>
    </r>
    <r>
      <rPr>
        <sz val="18"/>
        <rFont val="方正小标宋简体"/>
        <charset val="134"/>
      </rPr>
      <t>年一般公共预算支出经济分类表</t>
    </r>
  </si>
  <si>
    <t>单位:万元</t>
  </si>
  <si>
    <r>
      <rPr>
        <sz val="11"/>
        <rFont val="黑体"/>
        <charset val="134"/>
      </rPr>
      <t>项目</t>
    </r>
  </si>
  <si>
    <r>
      <rPr>
        <sz val="11"/>
        <rFont val="黑体"/>
        <charset val="134"/>
      </rPr>
      <t>总计</t>
    </r>
  </si>
  <si>
    <r>
      <rPr>
        <sz val="11"/>
        <rFont val="黑体"/>
        <charset val="134"/>
      </rPr>
      <t>代码</t>
    </r>
  </si>
  <si>
    <r>
      <rPr>
        <sz val="11"/>
        <rFont val="黑体"/>
        <charset val="134"/>
      </rPr>
      <t>名称</t>
    </r>
  </si>
  <si>
    <r>
      <rPr>
        <sz val="11"/>
        <rFont val="黑体"/>
        <charset val="134"/>
      </rPr>
      <t>机关工资福利支出</t>
    </r>
  </si>
  <si>
    <r>
      <rPr>
        <sz val="11"/>
        <rFont val="黑体"/>
        <charset val="134"/>
      </rPr>
      <t>机关商品和服务支出</t>
    </r>
  </si>
  <si>
    <r>
      <rPr>
        <sz val="11"/>
        <rFont val="黑体"/>
        <charset val="134"/>
      </rPr>
      <t>机关资本性支出（一）</t>
    </r>
  </si>
  <si>
    <r>
      <rPr>
        <sz val="11"/>
        <rFont val="黑体"/>
        <charset val="134"/>
      </rPr>
      <t>机关资本性支出（二）</t>
    </r>
  </si>
  <si>
    <r>
      <rPr>
        <sz val="11"/>
        <rFont val="黑体"/>
        <charset val="134"/>
      </rPr>
      <t>对事业单位经常性补助</t>
    </r>
  </si>
  <si>
    <r>
      <rPr>
        <sz val="11"/>
        <rFont val="黑体"/>
        <charset val="134"/>
      </rPr>
      <t>对事业单位资本性补助</t>
    </r>
  </si>
  <si>
    <r>
      <rPr>
        <sz val="11"/>
        <rFont val="黑体"/>
        <charset val="134"/>
      </rPr>
      <t>对企业补助</t>
    </r>
  </si>
  <si>
    <r>
      <rPr>
        <sz val="11"/>
        <rFont val="黑体"/>
        <charset val="134"/>
      </rPr>
      <t>对企业资本性支出</t>
    </r>
  </si>
  <si>
    <r>
      <rPr>
        <sz val="11"/>
        <rFont val="黑体"/>
        <charset val="134"/>
      </rPr>
      <t>对个人和家庭的补助</t>
    </r>
  </si>
  <si>
    <r>
      <rPr>
        <sz val="11"/>
        <rFont val="黑体"/>
        <charset val="134"/>
      </rPr>
      <t>对社会保障基金补助</t>
    </r>
  </si>
  <si>
    <r>
      <rPr>
        <sz val="11"/>
        <rFont val="黑体"/>
        <charset val="134"/>
      </rPr>
      <t>债务利息及费用支出</t>
    </r>
  </si>
  <si>
    <r>
      <rPr>
        <sz val="11"/>
        <rFont val="黑体"/>
        <charset val="134"/>
      </rPr>
      <t>债务还本支出</t>
    </r>
  </si>
  <si>
    <r>
      <rPr>
        <sz val="11"/>
        <rFont val="黑体"/>
        <charset val="134"/>
      </rPr>
      <t>转移性支出</t>
    </r>
  </si>
  <si>
    <r>
      <rPr>
        <sz val="11"/>
        <rFont val="黑体"/>
        <charset val="134"/>
      </rPr>
      <t>预备费及预留</t>
    </r>
  </si>
  <si>
    <r>
      <rPr>
        <sz val="11"/>
        <rFont val="黑体"/>
        <charset val="134"/>
      </rPr>
      <t>其他支出</t>
    </r>
  </si>
  <si>
    <t>表六</t>
  </si>
  <si>
    <t>对乡镇一般公共预算税收返还及转移支付表</t>
  </si>
  <si>
    <t>项目名称</t>
  </si>
  <si>
    <t>区直</t>
  </si>
  <si>
    <t>东沟镇</t>
  </si>
  <si>
    <t>沼山镇</t>
  </si>
  <si>
    <t>太和镇</t>
  </si>
  <si>
    <t>涂家垴镇</t>
  </si>
  <si>
    <t>梁子镇</t>
  </si>
  <si>
    <t>梧桐湖</t>
  </si>
  <si>
    <t>备注</t>
  </si>
  <si>
    <t>一、税收返还</t>
  </si>
  <si>
    <t>二、一般性转移支付</t>
  </si>
  <si>
    <t>三、专项转移支付支出</t>
  </si>
  <si>
    <t xml:space="preserve">    一般公共服务 </t>
  </si>
  <si>
    <t xml:space="preserve">        项目1</t>
  </si>
  <si>
    <t xml:space="preserve">        ……</t>
  </si>
  <si>
    <t xml:space="preserve">    公共安全</t>
  </si>
  <si>
    <t xml:space="preserve">    教育</t>
  </si>
  <si>
    <t xml:space="preserve">    科学技术</t>
  </si>
  <si>
    <t xml:space="preserve">    文化旅游体育与传媒</t>
  </si>
  <si>
    <t xml:space="preserve">    社会保障和就业</t>
  </si>
  <si>
    <t xml:space="preserve">    卫生健康</t>
  </si>
  <si>
    <t xml:space="preserve">    节能环保 </t>
  </si>
  <si>
    <t xml:space="preserve">    城乡社区</t>
  </si>
  <si>
    <t xml:space="preserve">    农林水 </t>
  </si>
  <si>
    <t xml:space="preserve">    交通运输 </t>
  </si>
  <si>
    <t xml:space="preserve">    资源勘探工业信息等</t>
  </si>
  <si>
    <t xml:space="preserve">    商业服务业等 </t>
  </si>
  <si>
    <t xml:space="preserve">    金融</t>
  </si>
  <si>
    <t xml:space="preserve">    自然资源海洋气象等</t>
  </si>
  <si>
    <t xml:space="preserve">    住房保障</t>
  </si>
  <si>
    <t xml:space="preserve">    粮油物资储备</t>
  </si>
  <si>
    <t xml:space="preserve">    灾害防治及应急管理</t>
  </si>
  <si>
    <t xml:space="preserve">    其他支出</t>
  </si>
  <si>
    <t>表七</t>
  </si>
  <si>
    <r>
      <rPr>
        <sz val="18"/>
        <rFont val="Times New Roman"/>
        <charset val="134"/>
      </rPr>
      <t>2025</t>
    </r>
    <r>
      <rPr>
        <sz val="18"/>
        <rFont val="方正小标宋简体"/>
        <charset val="134"/>
      </rPr>
      <t>年一般公共预算支出</t>
    </r>
    <r>
      <rPr>
        <sz val="18"/>
        <rFont val="仿宋_GB2312"/>
        <charset val="134"/>
      </rPr>
      <t>“</t>
    </r>
    <r>
      <rPr>
        <sz val="18"/>
        <rFont val="方正小标宋简体"/>
        <charset val="134"/>
      </rPr>
      <t>三公</t>
    </r>
    <r>
      <rPr>
        <sz val="18"/>
        <rFont val="仿宋_GB2312"/>
        <charset val="134"/>
      </rPr>
      <t>”</t>
    </r>
    <r>
      <rPr>
        <sz val="18"/>
        <rFont val="方正小标宋简体"/>
        <charset val="134"/>
      </rPr>
      <t>经费预算表</t>
    </r>
  </si>
  <si>
    <r>
      <rPr>
        <sz val="11"/>
        <color indexed="8"/>
        <rFont val="黑体"/>
        <charset val="134"/>
      </rPr>
      <t>项目名称</t>
    </r>
  </si>
  <si>
    <r>
      <rPr>
        <sz val="11"/>
        <color indexed="8"/>
        <rFont val="黑体"/>
        <charset val="134"/>
      </rPr>
      <t>上年预算数</t>
    </r>
  </si>
  <si>
    <r>
      <rPr>
        <sz val="11"/>
        <rFont val="黑体"/>
        <charset val="134"/>
      </rPr>
      <t>上年执行数</t>
    </r>
  </si>
  <si>
    <r>
      <rPr>
        <sz val="11"/>
        <rFont val="黑体"/>
        <charset val="134"/>
      </rPr>
      <t>预算数</t>
    </r>
  </si>
  <si>
    <r>
      <rPr>
        <sz val="11"/>
        <rFont val="黑体"/>
        <charset val="134"/>
      </rPr>
      <t>金额</t>
    </r>
  </si>
  <si>
    <r>
      <rPr>
        <sz val="11"/>
        <rFont val="黑体"/>
        <charset val="134"/>
      </rPr>
      <t>为上年预算数的</t>
    </r>
    <r>
      <rPr>
        <sz val="11"/>
        <rFont val="Times New Roman"/>
        <charset val="134"/>
      </rPr>
      <t>%</t>
    </r>
  </si>
  <si>
    <r>
      <rPr>
        <sz val="11"/>
        <rFont val="黑体"/>
        <charset val="134"/>
      </rPr>
      <t>为上年执行数的</t>
    </r>
    <r>
      <rPr>
        <sz val="11"/>
        <rFont val="Times New Roman"/>
        <charset val="134"/>
      </rPr>
      <t>%</t>
    </r>
  </si>
  <si>
    <t>因公出国（境）费</t>
  </si>
  <si>
    <t>公务用车购置及运行费</t>
  </si>
  <si>
    <t>小计</t>
  </si>
  <si>
    <t>公务用车购置费</t>
  </si>
  <si>
    <t>公务用车运行费</t>
  </si>
  <si>
    <t>公务接待费</t>
  </si>
  <si>
    <t>表八</t>
  </si>
  <si>
    <t>2025年梁子湖区政府性基金预算收入表</t>
  </si>
  <si>
    <t>一、农网还贷资金收入</t>
  </si>
  <si>
    <t>二、海南省高等级公路车辆通行附加费收入</t>
  </si>
  <si>
    <t>三、国家电影事业发展专项资金收入</t>
  </si>
  <si>
    <t>四、国有土地收益基金收入</t>
  </si>
  <si>
    <t>五、农业土地开发资金收入</t>
  </si>
  <si>
    <t>六、国有土地使用权出让收入</t>
  </si>
  <si>
    <t>土地出让价款收入</t>
  </si>
  <si>
    <t>补缴的土地价款</t>
  </si>
  <si>
    <t>划拨土地收入</t>
  </si>
  <si>
    <t>缴纳新增建设用地土地有偿使用费</t>
  </si>
  <si>
    <t>其他土地出让收入</t>
  </si>
  <si>
    <t>七、大中型水库库区基金收入</t>
  </si>
  <si>
    <t>八、彩票公益金收入</t>
  </si>
  <si>
    <t>九、城市基础设施配套费收入</t>
  </si>
  <si>
    <t>十、小型水库移民扶助基金收入</t>
  </si>
  <si>
    <t>十一、国家重大水利工程建设基金收入</t>
  </si>
  <si>
    <t>十二、车辆通行费</t>
  </si>
  <si>
    <t>十三、污水处理费收入</t>
  </si>
  <si>
    <t>十四、彩票发行机构和彩票销售机构的业务费用</t>
  </si>
  <si>
    <t>十五、其他政府性基金收入</t>
  </si>
  <si>
    <t>十六、专项债券对应项目专项收入</t>
  </si>
  <si>
    <t>政府性基金转移支付收入</t>
  </si>
  <si>
    <t>地方政府专项债务转贷收入</t>
  </si>
  <si>
    <t>表九</t>
  </si>
  <si>
    <t>2025年梁子湖区政府性基金预算支出表</t>
  </si>
  <si>
    <t>一、教育支出</t>
  </si>
  <si>
    <t>超长期特别国债安排的支出</t>
  </si>
  <si>
    <t>基础教育</t>
  </si>
  <si>
    <t>二、科学技术支出</t>
  </si>
  <si>
    <t>其他科技支出</t>
  </si>
  <si>
    <t>三、文化旅游体育与传媒支出</t>
  </si>
  <si>
    <t>国家电影事业发展专项资金安排的支出</t>
  </si>
  <si>
    <t>资助国产影片放映</t>
  </si>
  <si>
    <t>资助影院建设</t>
  </si>
  <si>
    <t>资助少数民族语电影译制</t>
  </si>
  <si>
    <t>购买农村电影公益性放映版权服务</t>
  </si>
  <si>
    <t>其他国家电影事业发展专项资金支出</t>
  </si>
  <si>
    <t>旅游发展基金支出</t>
  </si>
  <si>
    <t>宣传促销</t>
  </si>
  <si>
    <t>行业规划</t>
  </si>
  <si>
    <t>旅游事业补助</t>
  </si>
  <si>
    <t>地方旅游开发项目补助</t>
  </si>
  <si>
    <t>其他旅游发展基金支出</t>
  </si>
  <si>
    <t>国家电影事业发展专项资金对应专项债务收入安排的支出</t>
  </si>
  <si>
    <t>资助城市影院</t>
  </si>
  <si>
    <t>其他国家电影事业发展专项资金对应专项债务收入支出</t>
  </si>
  <si>
    <t>四、社会保障和就业支出</t>
  </si>
  <si>
    <t>大中型水库移民后期扶持基金支出</t>
  </si>
  <si>
    <t>移民补助</t>
  </si>
  <si>
    <t>基础设施建设和经济发展</t>
  </si>
  <si>
    <t>其他大中型水库移民后期扶持基金支出</t>
  </si>
  <si>
    <t>小型水库移民扶助基金安排的支出</t>
  </si>
  <si>
    <t>其他小型水库移民扶助基金支出</t>
  </si>
  <si>
    <t>小型水库移民扶助基金对应专项债务收入安排的支出</t>
  </si>
  <si>
    <t>其他小型水库移民扶助基金对应专项债务收入安排的支出</t>
  </si>
  <si>
    <t>养老机构及服务设施</t>
  </si>
  <si>
    <t>公共就业服务设施</t>
  </si>
  <si>
    <t>五、卫生健康支出</t>
  </si>
  <si>
    <t>基础医疗卫生机构</t>
  </si>
  <si>
    <t>公共卫生机构</t>
  </si>
  <si>
    <t>六、节能环保支出</t>
  </si>
  <si>
    <t>可再生能源电价附加收入安排的支出</t>
  </si>
  <si>
    <t>风力发电补助</t>
  </si>
  <si>
    <t>太阳能发电补助</t>
  </si>
  <si>
    <t>生物质能发电补助</t>
  </si>
  <si>
    <t>其他可再生能源电价附加收入安排的支出</t>
  </si>
  <si>
    <t>废弃电器电子产品处理基金支出</t>
  </si>
  <si>
    <t>回收处理费用补贴</t>
  </si>
  <si>
    <t>信息系统建设</t>
  </si>
  <si>
    <t>基金征管经费</t>
  </si>
  <si>
    <t>其他废弃电器电子产品处理基金支出</t>
  </si>
  <si>
    <t>水污染综合治理</t>
  </si>
  <si>
    <t>应对气候变化</t>
  </si>
  <si>
    <t>“三北”工程建设</t>
  </si>
  <si>
    <t>七、城乡社区支出</t>
  </si>
  <si>
    <t>国有土地使用权出让收入安排的支出</t>
  </si>
  <si>
    <t>征地和拆迁补偿支出</t>
  </si>
  <si>
    <t>土地开发支出</t>
  </si>
  <si>
    <t>城市建设支出</t>
  </si>
  <si>
    <t>农村基础设施建设支出</t>
  </si>
  <si>
    <t>补助被征地农民支出</t>
  </si>
  <si>
    <t>土地出让业务支出</t>
  </si>
  <si>
    <t>廉租住房支出</t>
  </si>
  <si>
    <t>支付破产或改制企业职工安置费</t>
  </si>
  <si>
    <t>棚户区改造支出</t>
  </si>
  <si>
    <t>公共租赁住房支出</t>
  </si>
  <si>
    <t>农业生产发展支出</t>
  </si>
  <si>
    <t>农村社会事业支出</t>
  </si>
  <si>
    <t>农业农村生态环境支出</t>
  </si>
  <si>
    <t>其他国有土地使用权出让收入安排的支出</t>
  </si>
  <si>
    <t>国有土地收益基金安排的支出</t>
  </si>
  <si>
    <t>其他国有土地收益基金支出</t>
  </si>
  <si>
    <t>农业土地开发资金安排的支出</t>
  </si>
  <si>
    <t>城市基础设施配套费安排的支出</t>
  </si>
  <si>
    <t>城市公共设施</t>
  </si>
  <si>
    <t>城市环境卫生</t>
  </si>
  <si>
    <t>公有房屋</t>
  </si>
  <si>
    <t>城市防洪</t>
  </si>
  <si>
    <t>其他城市基础设施配套费安排的支出</t>
  </si>
  <si>
    <t>污水处理费收入安排的支出</t>
  </si>
  <si>
    <t>污水处理设施建设和运营</t>
  </si>
  <si>
    <t>代征手续费</t>
  </si>
  <si>
    <t>其他污水处理费安排的支出</t>
  </si>
  <si>
    <t>土地储备专项债券收入安排的支出</t>
  </si>
  <si>
    <t>其他土地储备专项债券收入安排的支出</t>
  </si>
  <si>
    <t>棚户区改造专项债券收入安排的支出</t>
  </si>
  <si>
    <t>其他棚户区改造专项债券收入安排的支出</t>
  </si>
  <si>
    <t>城市基础设施配套费对应专项债务收入安排的支出</t>
  </si>
  <si>
    <t>其他城市基础设施配套费对应专项债务收入安排的支出</t>
  </si>
  <si>
    <t>污水处理费对应专项债务收入安排的支出</t>
  </si>
  <si>
    <t>其他污水处理费对应专项债务收入安排的支出</t>
  </si>
  <si>
    <t>国有土地使用权出让收入对应专项债务收入安排的支出</t>
  </si>
  <si>
    <t>其他国有土地使用权出让收入对应专项债务收入安排的支出</t>
  </si>
  <si>
    <t>八、农林水支出</t>
  </si>
  <si>
    <t>大中型水库库区基金安排的支出</t>
  </si>
  <si>
    <t>解决移民遗留问题</t>
  </si>
  <si>
    <t>库区防护工程维护</t>
  </si>
  <si>
    <t>其他大中型水库库区基金支出</t>
  </si>
  <si>
    <t>三峡水库库区基金支出</t>
  </si>
  <si>
    <t>库区维护和管理</t>
  </si>
  <si>
    <t>其他三峡水库库区基金支出</t>
  </si>
  <si>
    <t>国家重大水利工程建设基金安排的支出</t>
  </si>
  <si>
    <t>三峡后续工作</t>
  </si>
  <si>
    <t>地方重大水利工程建设</t>
  </si>
  <si>
    <t>其他重大水利工程建设基金支出</t>
  </si>
  <si>
    <t>农业农村支出</t>
  </si>
  <si>
    <t>水利支出</t>
  </si>
  <si>
    <t>九、交通运输支出</t>
  </si>
  <si>
    <t>海南省高等级公路车辆通行附加费安排的支出</t>
  </si>
  <si>
    <t>公路还贷</t>
  </si>
  <si>
    <t>其他海南省高等级公路车辆通行附加费安排的支出</t>
  </si>
  <si>
    <t>车辆通行费安排的支出</t>
  </si>
  <si>
    <t>政府还贷公路养护</t>
  </si>
  <si>
    <t>政府还贷公路管理</t>
  </si>
  <si>
    <t>其他车辆通行费安排的支出</t>
  </si>
  <si>
    <t>铁路建设基金支出</t>
  </si>
  <si>
    <t>铁路建设投资</t>
  </si>
  <si>
    <t>购置铁路机车车辆</t>
  </si>
  <si>
    <t>铁路还贷</t>
  </si>
  <si>
    <t>建设项目铺底资金</t>
  </si>
  <si>
    <t>勘测设计</t>
  </si>
  <si>
    <t>注册资本金</t>
  </si>
  <si>
    <t>周转资金</t>
  </si>
  <si>
    <t>其他铁路建设基金支出</t>
  </si>
  <si>
    <t>船舶油污损害赔偿基金支出</t>
  </si>
  <si>
    <t>应急处置费用</t>
  </si>
  <si>
    <t>控制清除污染</t>
  </si>
  <si>
    <t>损失补偿</t>
  </si>
  <si>
    <t>生态恢复</t>
  </si>
  <si>
    <t>监视监测</t>
  </si>
  <si>
    <t>其他船舶油污损害赔偿基金支出</t>
  </si>
  <si>
    <t>民航发展基金支出</t>
  </si>
  <si>
    <t>民航机场建设</t>
  </si>
  <si>
    <t>民航安全</t>
  </si>
  <si>
    <t>航线和机场补贴</t>
  </si>
  <si>
    <t>民航节能减排</t>
  </si>
  <si>
    <t>通用航空发展</t>
  </si>
  <si>
    <t>征管经费</t>
  </si>
  <si>
    <t>其他民航发展基金支出</t>
  </si>
  <si>
    <t>海南省高等级公路车辆通行附加费对应专项债务收入安排的支出</t>
  </si>
  <si>
    <t>其他海南省高等级公路车辆通行附加费对应专项债务收入安排的支出</t>
  </si>
  <si>
    <t>政府收费公路专项债券收入安排的支出</t>
  </si>
  <si>
    <t>其他政府收费公路专项债券收入安排的支出</t>
  </si>
  <si>
    <t>车辆通行费对应专项债务收入安排的支出</t>
  </si>
  <si>
    <t>邮政业运输</t>
  </si>
  <si>
    <t>十、资源勘探工业信息等支出</t>
  </si>
  <si>
    <t>农网还贷资金支出</t>
  </si>
  <si>
    <t>地方农网还贷资金支出</t>
  </si>
  <si>
    <t>其他农网还贷资金支出</t>
  </si>
  <si>
    <t>十一、自然资源海洋气象等支出</t>
  </si>
  <si>
    <t>耕地保护考核奖惩基金支出</t>
  </si>
  <si>
    <t>耕地保护</t>
  </si>
  <si>
    <t>补充耕地</t>
  </si>
  <si>
    <t>十二、住房保障支出</t>
  </si>
  <si>
    <t>保障行租赁住房</t>
  </si>
  <si>
    <t>其他住房保障支出</t>
  </si>
  <si>
    <t>十三、粮油物质储备支出</t>
  </si>
  <si>
    <t>其他粮油物质储备支出</t>
  </si>
  <si>
    <t>十四、灾害防治及应急管理支出</t>
  </si>
  <si>
    <t>自然灾害恢复重建支出</t>
  </si>
  <si>
    <t>十五、其他支出</t>
  </si>
  <si>
    <t>其他政府性基金及对应专项债务收入安排的支出</t>
  </si>
  <si>
    <t>其他政府性基金安排的支出</t>
  </si>
  <si>
    <t>其他地方自行试点项目收益专项债券收入安排的支出</t>
  </si>
  <si>
    <t>其他政府性基金债务收入安排的支出</t>
  </si>
  <si>
    <t>彩票发行销售机构业务费安排的支出</t>
  </si>
  <si>
    <t>福利彩票发行机构的业务费支出</t>
  </si>
  <si>
    <t>体育彩票发行机构的业务费支出</t>
  </si>
  <si>
    <t>福利彩票销售机构的业务费支出</t>
  </si>
  <si>
    <t>体育彩票销售机构的业务费支出</t>
  </si>
  <si>
    <t>彩票兑奖周转金支出</t>
  </si>
  <si>
    <t>彩票发行销售风险基金支出</t>
  </si>
  <si>
    <t>彩票市场调控资金支出</t>
  </si>
  <si>
    <t>其他彩票发行销售机构业务费安排的支出</t>
  </si>
  <si>
    <t>彩票公益金安排的支出</t>
  </si>
  <si>
    <t>用于社会福利的彩票公益金支出</t>
  </si>
  <si>
    <t>用于体育事业的彩票公益金支出</t>
  </si>
  <si>
    <t>用于教育事业的彩票公益金支出</t>
  </si>
  <si>
    <t>用于红十字事业的彩票公益金支出</t>
  </si>
  <si>
    <t>用于残疾人事业的彩票公益金支出</t>
  </si>
  <si>
    <t>用于文化事业的彩票公益金支出</t>
  </si>
  <si>
    <t>用于巩固脱贫衔接乡村振兴的彩票公益金支出</t>
  </si>
  <si>
    <t>用于法律援助的彩票公益金支出</t>
  </si>
  <si>
    <t>用于城乡医疗救助的彩票公益金支出</t>
  </si>
  <si>
    <t>用于其他社会公益事业的彩票公益金支出</t>
  </si>
  <si>
    <t>十六、债务付息支出</t>
  </si>
  <si>
    <t>海南省高等级公路车辆通行附加费债务付息支出</t>
  </si>
  <si>
    <t>国家电影事业发展专项资金债务付息支出</t>
  </si>
  <si>
    <t>国有土地使用权出让金债务付息支出</t>
  </si>
  <si>
    <t>农业土地开发资金债务付息支出</t>
  </si>
  <si>
    <t>大中型水库库区基金债务付息支出</t>
  </si>
  <si>
    <t>城市基础设施配套费债务付息支出</t>
  </si>
  <si>
    <t>小型水库移民扶助基金债务付息支出</t>
  </si>
  <si>
    <t>国家重大水利工程建设基金债务付息支出</t>
  </si>
  <si>
    <t>车辆通行费债务付息支出</t>
  </si>
  <si>
    <t>污水处理费债务付息支出</t>
  </si>
  <si>
    <t>土地储备专项债券付息支出</t>
  </si>
  <si>
    <t>政府收费公路专项债券付息支出</t>
  </si>
  <si>
    <t>棚户区改造专项债券付息支出</t>
  </si>
  <si>
    <t>其他地方自行试点项目收益专项债券付息支出</t>
  </si>
  <si>
    <t>其他政府性基金债务付息支出</t>
  </si>
  <si>
    <t>十七、债务发行费用支出</t>
  </si>
  <si>
    <t>海南省高等级公路车辆通行附加费债务发行费用支出</t>
  </si>
  <si>
    <t>国家电影事业发展专项资金债务发行费用支出</t>
  </si>
  <si>
    <t>国有土地使用权出让金债务发行费用支出</t>
  </si>
  <si>
    <t>农业土地开发资金债务发行费用支出</t>
  </si>
  <si>
    <t>大中型水库库区基金债务发行费用支出</t>
  </si>
  <si>
    <t>城市基础设施配套费债务发行费用支出</t>
  </si>
  <si>
    <t>小型水库移民扶助基金债务发行费用支出</t>
  </si>
  <si>
    <t>国家重大水利工程建设基金债务发行费用支出</t>
  </si>
  <si>
    <t>车辆通行费债务发行费用支出</t>
  </si>
  <si>
    <t>污水处理费债务发行费用支出</t>
  </si>
  <si>
    <t>土地储备专项债券发行费用支出</t>
  </si>
  <si>
    <t>政府收费公路专项债券发行费用支出</t>
  </si>
  <si>
    <t>棚户区改造专项债券发行费用支出</t>
  </si>
  <si>
    <t>其他地方自行试点项目收益专项债务发行费用支出</t>
  </si>
  <si>
    <t>其他政府性基金债务发行费用支出</t>
  </si>
  <si>
    <t>十八、抗疫特别国债安排的支出</t>
  </si>
  <si>
    <t>基础设施建设</t>
  </si>
  <si>
    <t>公共卫生体系建设</t>
  </si>
  <si>
    <t>重大疫情防控救治体系建设</t>
  </si>
  <si>
    <t>粮食安全</t>
  </si>
  <si>
    <t>能源安全</t>
  </si>
  <si>
    <t>应急物资保障</t>
  </si>
  <si>
    <t>产业链改造升级</t>
  </si>
  <si>
    <t>城镇老旧小区改造</t>
  </si>
  <si>
    <t>生态环境治理</t>
  </si>
  <si>
    <t>交通基础设施建设</t>
  </si>
  <si>
    <t>市政设施建设</t>
  </si>
  <si>
    <t>重大区域规划基础设施建设</t>
  </si>
  <si>
    <t>其他基础设施建设</t>
  </si>
  <si>
    <t>抗疫相关支出</t>
  </si>
  <si>
    <t>创业担保贷款贴息</t>
  </si>
  <si>
    <t>援企稳岗补贴</t>
  </si>
  <si>
    <t>困难群众基本生活补助</t>
  </si>
  <si>
    <t>其他抗疫相关支出</t>
  </si>
  <si>
    <t xml:space="preserve">  政府性基金转移支付支出</t>
  </si>
  <si>
    <t>抗疫特别国债转移支付支出</t>
  </si>
  <si>
    <t xml:space="preserve">  上解支出</t>
  </si>
  <si>
    <t xml:space="preserve">  调出资金</t>
  </si>
  <si>
    <t xml:space="preserve">  年终结余</t>
  </si>
  <si>
    <t xml:space="preserve">  地方政府专项债务转贷支出</t>
  </si>
  <si>
    <t xml:space="preserve">  地方政府专项债务还本支出</t>
  </si>
  <si>
    <t>表十</t>
  </si>
  <si>
    <t>对乡镇政府性基金预算转移支付表</t>
  </si>
  <si>
    <t>表十一</t>
  </si>
  <si>
    <t>2025年梁子湖区国有资本经营收入预算表</t>
  </si>
  <si>
    <t>一、利润收入</t>
  </si>
  <si>
    <t>电力企业利润收入</t>
  </si>
  <si>
    <t>运输企业利润收入</t>
  </si>
  <si>
    <t>投资服务企业利润收入</t>
  </si>
  <si>
    <t>纺织轻工企业利润收入</t>
  </si>
  <si>
    <t>贸易企业利润收入</t>
  </si>
  <si>
    <t>建筑施工企业利润收入</t>
  </si>
  <si>
    <t>房地产企业利润收入</t>
  </si>
  <si>
    <t>农林牧渔企业利润收入</t>
  </si>
  <si>
    <t>教育文化广播企业利润收入</t>
  </si>
  <si>
    <t>科学研究企业利润收入</t>
  </si>
  <si>
    <t>金融企业利润收入</t>
  </si>
  <si>
    <t>机关社团所属企业利润收入</t>
  </si>
  <si>
    <t>其他国有资本经营预算企业利润收入</t>
  </si>
  <si>
    <t>二、股利、股息收入</t>
  </si>
  <si>
    <t>国有控股公司股利、股息收入</t>
  </si>
  <si>
    <t>国有参股公司股利、股息收入</t>
  </si>
  <si>
    <t>金融企业股利、股息收入</t>
  </si>
  <si>
    <t>其他国有资本经营预算企业股利、股息收入</t>
  </si>
  <si>
    <t>三、产权转让收入</t>
  </si>
  <si>
    <t>国有股权、股份转让收入</t>
  </si>
  <si>
    <t>国有独资企业产权转让收入</t>
  </si>
  <si>
    <t>其他国有资本经营预算企业产权转让收入</t>
  </si>
  <si>
    <t>金融企业产权转让收入</t>
  </si>
  <si>
    <t>四、清算收入</t>
  </si>
  <si>
    <t xml:space="preserve">    国有股权、股份清算收入</t>
  </si>
  <si>
    <t xml:space="preserve">    国有独资企业清算收入</t>
  </si>
  <si>
    <t xml:space="preserve">    其他国有资本经营预算企业清算收入</t>
  </si>
  <si>
    <t>五、其他国有资本经营收入</t>
  </si>
  <si>
    <t>国有资本经营预算转移支付收入</t>
  </si>
  <si>
    <t>表十二</t>
  </si>
  <si>
    <t>2025年梁子湖区国有资本经营支出预算表</t>
  </si>
  <si>
    <t>一、社会保障和就业支出</t>
  </si>
  <si>
    <t xml:space="preserve">    补充全国社会保障基金</t>
  </si>
  <si>
    <t xml:space="preserve">      国有资本经营预算补充社保基金支出</t>
  </si>
  <si>
    <t xml:space="preserve">二、国有资本经营预算支出 </t>
  </si>
  <si>
    <t xml:space="preserve">    解决历史遗留问题及改革成本支出</t>
  </si>
  <si>
    <t xml:space="preserve">      “三供一业”移交补助支出</t>
  </si>
  <si>
    <t xml:space="preserve">      国有企业办职教幼教补助支出</t>
  </si>
  <si>
    <t xml:space="preserve">      国有企业退休人员社会化管理补助支出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</si>
  <si>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</si>
  <si>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</si>
  <si>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</si>
  <si>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</si>
  <si>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</si>
  <si>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</si>
  <si>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</si>
  <si>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</si>
  <si>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</si>
  <si>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对外投资合作支出</t>
  </si>
  <si>
    <t xml:space="preserve">    其他国有企业资本金注入</t>
  </si>
  <si>
    <t xml:space="preserve">    国有企业政策性补贴</t>
  </si>
  <si>
    <t xml:space="preserve">    国有企业政策性补贴 </t>
  </si>
  <si>
    <t xml:space="preserve"> 金融国有资本经营预算支出</t>
  </si>
  <si>
    <t xml:space="preserve">    其他金融国有资本经营预算支出</t>
  </si>
  <si>
    <t xml:space="preserve">    其他国有资本经营预算支出</t>
  </si>
  <si>
    <t xml:space="preserve">    其他国有资本经营预算支出 </t>
  </si>
  <si>
    <t>国有资本经营预算转移支付支出</t>
  </si>
  <si>
    <t>支出总结</t>
  </si>
  <si>
    <t>表十三</t>
  </si>
  <si>
    <t>对乡镇国有资本经营预算转移支付表</t>
  </si>
  <si>
    <t>表十四</t>
  </si>
  <si>
    <t>项        目</t>
  </si>
  <si>
    <t>城乡居民基本
养老保险基金</t>
  </si>
  <si>
    <t>机关事业单位基
本养老保险基金</t>
  </si>
  <si>
    <t>职工基本医疗保险
(含生育保险)基金</t>
  </si>
  <si>
    <t>城乡居民基本
医疗保险基金</t>
  </si>
  <si>
    <t>工伤保险基金</t>
  </si>
  <si>
    <t>失业保险基金</t>
  </si>
  <si>
    <t xml:space="preserve">    其中:1.社会保险费收入</t>
  </si>
  <si>
    <t xml:space="preserve">         2.财政补贴收入</t>
  </si>
  <si>
    <t xml:space="preserve">         3.利息收入</t>
  </si>
  <si>
    <t xml:space="preserve">         4.委托投资收益</t>
  </si>
  <si>
    <t xml:space="preserve">         5.转移收入</t>
  </si>
  <si>
    <t xml:space="preserve">         6.其他收入</t>
  </si>
  <si>
    <t>表十五</t>
  </si>
  <si>
    <t xml:space="preserve">    其中:1.社会保险待遇支出</t>
  </si>
  <si>
    <t xml:space="preserve">         2.转移支出</t>
  </si>
  <si>
    <t xml:space="preserve">         3.其他支出</t>
  </si>
  <si>
    <t>表十六</t>
  </si>
  <si>
    <r>
      <rPr>
        <b/>
        <sz val="10"/>
        <color indexed="8"/>
        <rFont val="Times New Roman"/>
        <charset val="134"/>
      </rPr>
      <t>项</t>
    </r>
    <r>
      <rPr>
        <b/>
        <sz val="10"/>
        <color indexed="8"/>
        <rFont val="Times New Roman"/>
        <charset val="134"/>
      </rPr>
      <t xml:space="preserve">        </t>
    </r>
    <r>
      <rPr>
        <b/>
        <sz val="10"/>
        <color indexed="8"/>
        <rFont val="宋体"/>
        <charset val="134"/>
      </rPr>
      <t>目</t>
    </r>
  </si>
  <si>
    <t>一、个人缴费收入</t>
  </si>
  <si>
    <t>一、基础养老金支出</t>
  </si>
  <si>
    <r>
      <rPr>
        <sz val="10"/>
        <color indexed="8"/>
        <rFont val="Times New Roman"/>
        <charset val="134"/>
      </rPr>
      <t xml:space="preserve">    </t>
    </r>
    <r>
      <rPr>
        <sz val="10"/>
        <color indexed="8"/>
        <rFont val="宋体"/>
        <charset val="134"/>
      </rPr>
      <t>其中：财政为困难人员代缴收入</t>
    </r>
  </si>
  <si>
    <t>二、个人账户养老金支出</t>
  </si>
  <si>
    <t>二、财政补贴收入</t>
  </si>
  <si>
    <t>三、丧葬补助金支出</t>
  </si>
  <si>
    <r>
      <rPr>
        <sz val="10"/>
        <color indexed="8"/>
        <rFont val="Times New Roman"/>
        <charset val="134"/>
      </rPr>
      <t xml:space="preserve">    </t>
    </r>
    <r>
      <rPr>
        <sz val="10"/>
        <color indexed="8"/>
        <rFont val="宋体"/>
        <charset val="134"/>
      </rPr>
      <t>其中：财政对基础养老金的补贴</t>
    </r>
  </si>
  <si>
    <t>四、转移支出</t>
  </si>
  <si>
    <r>
      <rPr>
        <sz val="10"/>
        <color indexed="8"/>
        <rFont val="Times New Roman"/>
        <charset val="134"/>
      </rPr>
      <t xml:space="preserve">          </t>
    </r>
    <r>
      <rPr>
        <sz val="10"/>
        <color indexed="8"/>
        <rFont val="宋体"/>
        <charset val="134"/>
      </rPr>
      <t>财政对个人缴费的补贴</t>
    </r>
  </si>
  <si>
    <t>五、其他支出</t>
  </si>
  <si>
    <t>三、集体补助收入</t>
  </si>
  <si>
    <t>四、利息收入</t>
  </si>
  <si>
    <t>五、委托投资收益</t>
  </si>
  <si>
    <t>六、转移收入</t>
  </si>
  <si>
    <t>七、其他收入</t>
  </si>
  <si>
    <t>八、本年收入小计</t>
  </si>
  <si>
    <t>六、本年支出小计</t>
  </si>
  <si>
    <t>九、上级补助收入</t>
  </si>
  <si>
    <t>七、补助下级支出</t>
  </si>
  <si>
    <t>十、下级上解收入</t>
  </si>
  <si>
    <t>八、上解上级支出</t>
  </si>
  <si>
    <t>十一、本年收入合计</t>
  </si>
  <si>
    <t>九、本年支出合计</t>
  </si>
  <si>
    <t>十、本年收支结余</t>
  </si>
  <si>
    <t>十二、上年结余</t>
  </si>
  <si>
    <t>十一、年末滚存结余</t>
  </si>
  <si>
    <r>
      <rPr>
        <sz val="10"/>
        <color indexed="8"/>
        <rFont val="Times New Roman"/>
        <charset val="134"/>
      </rPr>
      <t>总</t>
    </r>
    <r>
      <rPr>
        <sz val="10"/>
        <color indexed="8"/>
        <rFont val="Times New Roman"/>
        <charset val="134"/>
      </rPr>
      <t xml:space="preserve">        </t>
    </r>
    <r>
      <rPr>
        <sz val="10"/>
        <color indexed="8"/>
        <rFont val="宋体"/>
        <charset val="134"/>
      </rPr>
      <t>计</t>
    </r>
  </si>
  <si>
    <t>表十七</t>
  </si>
  <si>
    <t>一、基本养老保险费收入</t>
  </si>
  <si>
    <t>一、基本养老金支出</t>
  </si>
  <si>
    <r>
      <rPr>
        <sz val="10"/>
        <color indexed="8"/>
        <rFont val="Times New Roman"/>
        <charset val="134"/>
      </rPr>
      <t xml:space="preserve">    </t>
    </r>
    <r>
      <rPr>
        <sz val="10"/>
        <color indexed="8"/>
        <rFont val="宋体"/>
        <charset val="134"/>
      </rPr>
      <t>其中：当期征缴收入</t>
    </r>
  </si>
  <si>
    <t>二、转移支出</t>
  </si>
  <si>
    <t>三、其他支出</t>
  </si>
  <si>
    <r>
      <rPr>
        <sz val="10"/>
        <color indexed="8"/>
        <rFont val="Times New Roman"/>
        <charset val="134"/>
      </rPr>
      <t xml:space="preserve">    </t>
    </r>
    <r>
      <rPr>
        <sz val="10"/>
        <color indexed="8"/>
        <rFont val="宋体"/>
        <charset val="134"/>
      </rPr>
      <t>其中：地方财政补贴</t>
    </r>
  </si>
  <si>
    <t>三、利息收入</t>
  </si>
  <si>
    <t>四、转移收入</t>
  </si>
  <si>
    <t>五、其他收入</t>
  </si>
  <si>
    <r>
      <rPr>
        <sz val="10"/>
        <color indexed="8"/>
        <rFont val="Times New Roman"/>
        <charset val="134"/>
      </rPr>
      <t xml:space="preserve">    </t>
    </r>
    <r>
      <rPr>
        <sz val="10"/>
        <color indexed="8"/>
        <rFont val="宋体"/>
        <charset val="134"/>
      </rPr>
      <t>其中：滞纳金</t>
    </r>
  </si>
  <si>
    <t>六、本年收入小计</t>
  </si>
  <si>
    <t>四、本年支出小计</t>
  </si>
  <si>
    <t>七、上级补助收入</t>
  </si>
  <si>
    <t>五、补助下级支出</t>
  </si>
  <si>
    <t>八、下级上解收入</t>
  </si>
  <si>
    <t>六、上解上级支出</t>
  </si>
  <si>
    <t>九、本年收入合计</t>
  </si>
  <si>
    <t>七、本年支出合计</t>
  </si>
  <si>
    <t>八、本年收支结余</t>
  </si>
  <si>
    <t>十、上年结余</t>
  </si>
  <si>
    <t>九、年末滚存结余</t>
  </si>
  <si>
    <t>表十八</t>
  </si>
  <si>
    <t>基本医疗保险统筹基金(含单建统筹）</t>
  </si>
  <si>
    <t>基本医疗保险
个人账户基金</t>
  </si>
  <si>
    <t>一、基本医疗保险费收入</t>
  </si>
  <si>
    <r>
      <rPr>
        <sz val="10"/>
        <color indexed="8"/>
        <rFont val="Times New Roman"/>
        <charset val="134"/>
      </rPr>
      <t xml:space="preserve">    </t>
    </r>
    <r>
      <rPr>
        <sz val="10"/>
        <color indexed="8"/>
        <rFont val="宋体"/>
        <charset val="134"/>
      </rPr>
      <t>其中：单位缴费</t>
    </r>
  </si>
  <si>
    <r>
      <rPr>
        <sz val="10"/>
        <color indexed="8"/>
        <rFont val="Times New Roman"/>
        <charset val="134"/>
      </rPr>
      <t xml:space="preserve">          </t>
    </r>
    <r>
      <rPr>
        <sz val="10"/>
        <color indexed="8"/>
        <rFont val="宋体"/>
        <charset val="134"/>
      </rPr>
      <t>个人缴费</t>
    </r>
  </si>
  <si>
    <r>
      <rPr>
        <sz val="10"/>
        <color indexed="8"/>
        <rFont val="Times New Roman"/>
        <charset val="134"/>
      </rPr>
      <t xml:space="preserve">    </t>
    </r>
    <r>
      <rPr>
        <sz val="10"/>
        <color indexed="8"/>
        <rFont val="宋体"/>
        <charset val="134"/>
      </rPr>
      <t>其中：对医保基金负担新冠病毒疫苗及接种费用的补助</t>
    </r>
  </si>
  <si>
    <t>一、基本医疗保险待遇支出</t>
  </si>
  <si>
    <r>
      <rPr>
        <sz val="10"/>
        <color indexed="8"/>
        <rFont val="Times New Roman"/>
        <charset val="134"/>
      </rPr>
      <t xml:space="preserve">    </t>
    </r>
    <r>
      <rPr>
        <sz val="10"/>
        <color indexed="8"/>
        <rFont val="宋体"/>
        <charset val="134"/>
      </rPr>
      <t>其中</t>
    </r>
    <r>
      <rPr>
        <sz val="10"/>
        <color indexed="8"/>
        <rFont val="Times New Roman"/>
        <charset val="134"/>
      </rPr>
      <t xml:space="preserve">: </t>
    </r>
    <r>
      <rPr>
        <sz val="10"/>
        <color indexed="8"/>
        <rFont val="宋体"/>
        <charset val="134"/>
      </rPr>
      <t>住院费用支出</t>
    </r>
  </si>
  <si>
    <r>
      <rPr>
        <sz val="10"/>
        <color indexed="8"/>
        <rFont val="Times New Roman"/>
        <charset val="134"/>
      </rPr>
      <t>　</t>
    </r>
    <r>
      <rPr>
        <sz val="10"/>
        <color indexed="8"/>
        <rFont val="Times New Roman"/>
        <charset val="134"/>
      </rPr>
      <t xml:space="preserve">  </t>
    </r>
    <r>
      <rPr>
        <sz val="10"/>
        <color indexed="8"/>
        <rFont val="宋体"/>
        <charset val="134"/>
      </rPr>
      <t>　</t>
    </r>
    <r>
      <rPr>
        <sz val="10"/>
        <color indexed="8"/>
        <rFont val="Times New Roman"/>
        <charset val="134"/>
      </rPr>
      <t xml:space="preserve"> </t>
    </r>
    <r>
      <rPr>
        <sz val="10"/>
        <color indexed="8"/>
        <rFont val="宋体"/>
        <charset val="134"/>
      </rPr>
      <t>　</t>
    </r>
    <r>
      <rPr>
        <sz val="10"/>
        <color indexed="8"/>
        <rFont val="Times New Roman"/>
        <charset val="134"/>
      </rPr>
      <t xml:space="preserve"> </t>
    </r>
    <r>
      <rPr>
        <sz val="10"/>
        <color indexed="8"/>
        <rFont val="宋体"/>
        <charset val="134"/>
      </rPr>
      <t>门诊费用支出</t>
    </r>
  </si>
  <si>
    <r>
      <rPr>
        <sz val="10"/>
        <color indexed="8"/>
        <rFont val="Times New Roman"/>
        <charset val="134"/>
      </rPr>
      <t xml:space="preserve">          </t>
    </r>
    <r>
      <rPr>
        <sz val="10"/>
        <color indexed="8"/>
        <rFont val="宋体"/>
        <charset val="134"/>
      </rPr>
      <t>生育医疗费用支出</t>
    </r>
  </si>
  <si>
    <r>
      <rPr>
        <sz val="10"/>
        <color indexed="8"/>
        <rFont val="Times New Roman"/>
        <charset val="134"/>
      </rPr>
      <t xml:space="preserve">          </t>
    </r>
    <r>
      <rPr>
        <sz val="10"/>
        <color indexed="8"/>
        <rFont val="宋体"/>
        <charset val="134"/>
      </rPr>
      <t>生育津贴支出</t>
    </r>
  </si>
  <si>
    <t>表十九</t>
  </si>
  <si>
    <r>
      <rPr>
        <sz val="10"/>
        <color indexed="8"/>
        <rFont val="Times New Roman"/>
        <charset val="134"/>
      </rPr>
      <t xml:space="preserve">    </t>
    </r>
    <r>
      <rPr>
        <sz val="10"/>
        <color indexed="8"/>
        <rFont val="宋体"/>
        <charset val="134"/>
      </rPr>
      <t>其中：集体扶持收入</t>
    </r>
  </si>
  <si>
    <t xml:space="preserve">    其中：住院费用支出</t>
  </si>
  <si>
    <r>
      <rPr>
        <sz val="10"/>
        <color indexed="8"/>
        <rFont val="Times New Roman"/>
        <charset val="134"/>
      </rPr>
      <t xml:space="preserve">          </t>
    </r>
    <r>
      <rPr>
        <sz val="10"/>
        <color indexed="8"/>
        <rFont val="宋体"/>
        <charset val="134"/>
      </rPr>
      <t>城乡医疗救助资助收入</t>
    </r>
  </si>
  <si>
    <t xml:space="preserve">          门诊费用支出</t>
  </si>
  <si>
    <r>
      <rPr>
        <sz val="10"/>
        <color indexed="8"/>
        <rFont val="Times New Roman"/>
        <charset val="134"/>
      </rPr>
      <t xml:space="preserve">          </t>
    </r>
    <r>
      <rPr>
        <sz val="10"/>
        <color indexed="8"/>
        <rFont val="宋体"/>
        <charset val="134"/>
      </rPr>
      <t>财政为困难人员代缴收入</t>
    </r>
  </si>
  <si>
    <t>二、大病保险支出</t>
  </si>
  <si>
    <r>
      <rPr>
        <sz val="10"/>
        <color indexed="8"/>
        <rFont val="Times New Roman"/>
        <charset val="134"/>
      </rPr>
      <t xml:space="preserve">    </t>
    </r>
    <r>
      <rPr>
        <sz val="10"/>
        <color indexed="8"/>
        <rFont val="宋体"/>
        <charset val="134"/>
      </rPr>
      <t>其中：按规定标准补助收入</t>
    </r>
  </si>
  <si>
    <r>
      <rPr>
        <sz val="10"/>
        <color indexed="8"/>
        <rFont val="Times New Roman"/>
        <charset val="134"/>
      </rPr>
      <t xml:space="preserve">           </t>
    </r>
    <r>
      <rPr>
        <sz val="10"/>
        <color indexed="8"/>
        <rFont val="宋体"/>
        <charset val="134"/>
      </rPr>
      <t>对医保基金负担新冠病毒疫苗及接种费用的补助</t>
    </r>
  </si>
  <si>
    <t>四、其他收入</t>
  </si>
  <si>
    <t>五、本年收入小计</t>
  </si>
  <si>
    <t>六、上级补助收入</t>
  </si>
  <si>
    <t>七、下级上解收入</t>
  </si>
  <si>
    <t>八、本年收入合计</t>
  </si>
  <si>
    <t>九、上年结余</t>
  </si>
  <si>
    <t>总        计</t>
  </si>
  <si>
    <t>表二十</t>
  </si>
  <si>
    <t>一、工伤保险费收入</t>
  </si>
  <si>
    <t>一、工伤保险待遇支出</t>
  </si>
  <si>
    <r>
      <rPr>
        <sz val="10"/>
        <color indexed="8"/>
        <rFont val="Times New Roman"/>
        <charset val="134"/>
      </rPr>
      <t xml:space="preserve">    </t>
    </r>
    <r>
      <rPr>
        <sz val="10"/>
        <color indexed="8"/>
        <rFont val="宋体"/>
        <charset val="134"/>
      </rPr>
      <t>其中：工伤保险费</t>
    </r>
    <r>
      <rPr>
        <sz val="10"/>
        <color indexed="8"/>
        <rFont val="Times New Roman"/>
        <charset val="134"/>
      </rPr>
      <t>-</t>
    </r>
    <r>
      <rPr>
        <sz val="10"/>
        <color indexed="8"/>
        <rFont val="宋体"/>
        <charset val="134"/>
      </rPr>
      <t>公务员工伤保险费收入</t>
    </r>
  </si>
  <si>
    <t>二、劳动能力鉴定支出</t>
  </si>
  <si>
    <t>二、职业伤害保障费收入（试点）</t>
  </si>
  <si>
    <t>三、工伤保险预防费用支出</t>
  </si>
  <si>
    <t>三、财政补贴收入</t>
  </si>
  <si>
    <t>四、职业伤害保障支出（试点）</t>
  </si>
  <si>
    <r>
      <rPr>
        <sz val="10"/>
        <color indexed="8"/>
        <rFont val="Times New Roman"/>
        <charset val="134"/>
      </rPr>
      <t xml:space="preserve">    </t>
    </r>
    <r>
      <rPr>
        <sz val="10"/>
        <color indexed="8"/>
        <rFont val="宋体"/>
        <charset val="134"/>
      </rPr>
      <t>其中：职业伤害保障待遇支出（试点）</t>
    </r>
  </si>
  <si>
    <r>
      <rPr>
        <sz val="10"/>
        <color indexed="8"/>
        <rFont val="Times New Roman"/>
        <charset val="134"/>
      </rPr>
      <t xml:space="preserve">          </t>
    </r>
    <r>
      <rPr>
        <sz val="10"/>
        <color indexed="8"/>
        <rFont val="宋体"/>
        <charset val="134"/>
      </rPr>
      <t>职业伤害保障劳动能力鉴定费（试点）</t>
    </r>
  </si>
  <si>
    <r>
      <rPr>
        <sz val="10"/>
        <color indexed="8"/>
        <rFont val="Times New Roman"/>
        <charset val="134"/>
      </rPr>
      <t xml:space="preserve">          </t>
    </r>
    <r>
      <rPr>
        <sz val="10"/>
        <color indexed="8"/>
        <rFont val="宋体"/>
        <charset val="134"/>
      </rPr>
      <t>职业伤害保障委托承办费用支出（试点）</t>
    </r>
  </si>
  <si>
    <t>表二十一</t>
  </si>
  <si>
    <t>一、失业保险费收入</t>
  </si>
  <si>
    <t>一、失业保险金支出</t>
  </si>
  <si>
    <t xml:space="preserve">二、基本医疗保险费支出 </t>
  </si>
  <si>
    <t>三、丧葬补助金和抚恤金支出</t>
  </si>
  <si>
    <t>四、职业培训和职业介绍补贴支出</t>
  </si>
  <si>
    <t>五、其他费用支出</t>
  </si>
  <si>
    <t xml:space="preserve">    其中：滞纳金</t>
  </si>
  <si>
    <t>六、稳岗返还支出</t>
  </si>
  <si>
    <t>七、技能提升补贴支出</t>
  </si>
  <si>
    <t>八、转移支出</t>
  </si>
  <si>
    <t>九、其他支出</t>
  </si>
  <si>
    <t>十、本年支出小计</t>
  </si>
  <si>
    <t>十一、补助下级支出</t>
  </si>
  <si>
    <t>十二、上解上级支出</t>
  </si>
  <si>
    <t>十三、本年支出合计</t>
  </si>
  <si>
    <t>十四、本年收支结余</t>
  </si>
  <si>
    <t>十五、年末滚存结余</t>
  </si>
  <si>
    <t>表二十二</t>
  </si>
  <si>
    <t>地区</t>
  </si>
  <si>
    <t>一般债务限额</t>
  </si>
  <si>
    <t>一般债务余额</t>
  </si>
  <si>
    <t>梁子湖区</t>
  </si>
  <si>
    <t>表二十三</t>
  </si>
  <si>
    <t>专项债务限额</t>
  </si>
  <si>
    <t>专项债务余额</t>
  </si>
  <si>
    <t>表二十四</t>
  </si>
  <si>
    <t>项  目</t>
  </si>
  <si>
    <r>
      <rPr>
        <b/>
        <sz val="11"/>
        <rFont val="SimSun"/>
        <charset val="134"/>
      </rPr>
      <t>合</t>
    </r>
    <r>
      <rPr>
        <b/>
        <sz val="11"/>
        <rFont val="Times New Roman"/>
        <charset val="134"/>
      </rPr>
      <t xml:space="preserve">  </t>
    </r>
    <r>
      <rPr>
        <b/>
        <sz val="11"/>
        <rFont val="SimSun"/>
        <charset val="134"/>
      </rPr>
      <t>计</t>
    </r>
  </si>
  <si>
    <r>
      <rPr>
        <b/>
        <sz val="11"/>
        <rFont val="SimSun"/>
        <charset val="134"/>
      </rPr>
      <t>一、</t>
    </r>
    <r>
      <rPr>
        <b/>
        <sz val="11"/>
        <rFont val="Times New Roman"/>
        <charset val="134"/>
      </rPr>
      <t>2024</t>
    </r>
    <r>
      <rPr>
        <b/>
        <sz val="11"/>
        <rFont val="SimSun"/>
        <charset val="134"/>
      </rPr>
      <t>年还本预计执行数</t>
    </r>
  </si>
  <si>
    <r>
      <rPr>
        <sz val="11"/>
        <rFont val="SimSun"/>
        <charset val="134"/>
      </rPr>
      <t>（一）一般债券</t>
    </r>
  </si>
  <si>
    <r>
      <rPr>
        <sz val="11"/>
        <rFont val="Times New Roman"/>
        <charset val="134"/>
      </rPr>
      <t xml:space="preserve">   </t>
    </r>
    <r>
      <rPr>
        <sz val="11"/>
        <rFont val="SimSun"/>
        <charset val="134"/>
      </rPr>
      <t>其中：再融资</t>
    </r>
  </si>
  <si>
    <r>
      <rPr>
        <sz val="11"/>
        <rFont val="Times New Roman"/>
        <charset val="134"/>
      </rPr>
      <t xml:space="preserve">      </t>
    </r>
    <r>
      <rPr>
        <sz val="11"/>
        <rFont val="SimSun"/>
        <charset val="134"/>
      </rPr>
      <t>财政预算安排</t>
    </r>
    <r>
      <rPr>
        <sz val="11"/>
        <rFont val="Times New Roman"/>
        <charset val="134"/>
      </rPr>
      <t xml:space="preserve"> </t>
    </r>
  </si>
  <si>
    <r>
      <rPr>
        <sz val="11"/>
        <rFont val="SimSun"/>
        <charset val="134"/>
      </rPr>
      <t>（二）专项债券</t>
    </r>
  </si>
  <si>
    <r>
      <rPr>
        <sz val="11"/>
        <rFont val="Times New Roman"/>
        <charset val="134"/>
      </rPr>
      <t xml:space="preserve">      </t>
    </r>
    <r>
      <rPr>
        <sz val="11"/>
        <rFont val="SimSun"/>
        <charset val="134"/>
      </rPr>
      <t>财政预算安排</t>
    </r>
  </si>
  <si>
    <r>
      <rPr>
        <b/>
        <sz val="11"/>
        <rFont val="SimSun"/>
        <charset val="134"/>
      </rPr>
      <t>二、</t>
    </r>
    <r>
      <rPr>
        <b/>
        <sz val="11"/>
        <rFont val="Times New Roman"/>
        <charset val="134"/>
      </rPr>
      <t>2024</t>
    </r>
    <r>
      <rPr>
        <b/>
        <sz val="11"/>
        <rFont val="SimSun"/>
        <charset val="134"/>
      </rPr>
      <t>年付息预计执行数</t>
    </r>
  </si>
  <si>
    <r>
      <rPr>
        <b/>
        <sz val="11"/>
        <rFont val="SimSun"/>
        <charset val="134"/>
      </rPr>
      <t>一、</t>
    </r>
    <r>
      <rPr>
        <b/>
        <sz val="11"/>
        <rFont val="Times New Roman"/>
        <charset val="134"/>
      </rPr>
      <t>2025</t>
    </r>
    <r>
      <rPr>
        <b/>
        <sz val="11"/>
        <rFont val="SimSun"/>
        <charset val="134"/>
      </rPr>
      <t>年还本预算数</t>
    </r>
  </si>
  <si>
    <r>
      <rPr>
        <b/>
        <sz val="11"/>
        <rFont val="SimSun"/>
        <charset val="134"/>
      </rPr>
      <t>二、</t>
    </r>
    <r>
      <rPr>
        <b/>
        <sz val="11"/>
        <rFont val="Times New Roman"/>
        <charset val="134"/>
      </rPr>
      <t>2025</t>
    </r>
    <r>
      <rPr>
        <b/>
        <sz val="11"/>
        <rFont val="SimSun"/>
        <charset val="134"/>
      </rPr>
      <t>年付息预算数</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</si>
</sst>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1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0_ "/>
    <numFmt numFmtId="178" formatCode="#,##0.00_ ;\-#,##0.00"/>
    <numFmt numFmtId="179" formatCode="#,##0_ "/>
    <numFmt numFmtId="180" formatCode="0.0%"/>
    <numFmt numFmtId="181" formatCode="#,##0_ ;[Red]\-#,##0\ "/>
    <numFmt numFmtId="182" formatCode="0_ ;[Red]\-0\ ;"/>
    <numFmt numFmtId="183" formatCode="0.0%_ ;[Red]\-0.0%\ ;"/>
    <numFmt numFmtId="184" formatCode="0.0_ "/>
    <numFmt numFmtId="185" formatCode="0%_ ;[Red]\-0%\ ;"/>
    <numFmt numFmtId="186" formatCode="\ @"/>
    <numFmt numFmtId="187" formatCode="0.0%_ ;[Red]\-0.0%\ ;\ "/>
    <numFmt numFmtId="188" formatCode="0.00_);[Red]\(0.00\)"/>
  </numFmts>
  <fonts count="84">
    <font>
      <sz val="11"/>
      <color theme="1"/>
      <name val="宋体"/>
      <charset val="134"/>
      <scheme val="minor"/>
    </font>
    <font>
      <sz val="11"/>
      <color indexed="8"/>
      <name val="宋体"/>
      <charset val="134"/>
      <scheme val="minor"/>
    </font>
    <font>
      <sz val="9"/>
      <name val="SimSun"/>
      <charset val="134"/>
    </font>
    <font>
      <sz val="15"/>
      <name val="黑体"/>
      <charset val="134"/>
    </font>
    <font>
      <sz val="11"/>
      <name val="SimSun"/>
      <charset val="134"/>
    </font>
    <font>
      <sz val="11"/>
      <name val="黑体"/>
      <charset val="134"/>
    </font>
    <font>
      <b/>
      <sz val="11"/>
      <name val="Times New Roman"/>
      <charset val="134"/>
    </font>
    <font>
      <sz val="11"/>
      <color indexed="8"/>
      <name val="Times New Roman"/>
      <charset val="134"/>
    </font>
    <font>
      <b/>
      <sz val="11"/>
      <name val="SimSun"/>
      <charset val="134"/>
    </font>
    <font>
      <sz val="11"/>
      <name val="Times New Roman"/>
      <charset val="134"/>
    </font>
    <font>
      <sz val="11"/>
      <name val="宋体"/>
      <charset val="134"/>
      <scheme val="minor"/>
    </font>
    <font>
      <sz val="9"/>
      <name val="宋体"/>
      <charset val="134"/>
      <scheme val="minor"/>
    </font>
    <font>
      <sz val="12"/>
      <name val="宋体"/>
      <charset val="134"/>
      <scheme val="minor"/>
    </font>
    <font>
      <sz val="12"/>
      <name val="Times New Roman"/>
      <charset val="134"/>
    </font>
    <font>
      <sz val="12"/>
      <name val="宋体"/>
      <charset val="134"/>
    </font>
    <font>
      <sz val="14"/>
      <name val="黑体"/>
      <charset val="134"/>
    </font>
    <font>
      <sz val="9"/>
      <name val="宋体"/>
      <charset val="134"/>
    </font>
    <font>
      <b/>
      <sz val="10"/>
      <name val="宋体"/>
      <charset val="134"/>
    </font>
    <font>
      <b/>
      <sz val="10"/>
      <name val="宋体"/>
      <charset val="134"/>
      <scheme val="minor"/>
    </font>
    <font>
      <sz val="10"/>
      <name val="宋体"/>
      <charset val="134"/>
      <scheme val="minor"/>
    </font>
    <font>
      <sz val="10"/>
      <name val="宋体"/>
      <charset val="134"/>
    </font>
    <font>
      <sz val="16"/>
      <name val="黑体"/>
      <charset val="134"/>
    </font>
    <font>
      <sz val="12"/>
      <color indexed="8"/>
      <name val="宋体"/>
      <charset val="134"/>
    </font>
    <font>
      <sz val="10"/>
      <name val="Times New Roman"/>
      <charset val="134"/>
    </font>
    <font>
      <b/>
      <sz val="10"/>
      <color indexed="8"/>
      <name val="Times New Roman"/>
      <charset val="134"/>
    </font>
    <font>
      <b/>
      <sz val="10"/>
      <color rgb="FF000000"/>
      <name val="宋体"/>
      <charset val="134"/>
    </font>
    <font>
      <sz val="10"/>
      <color indexed="8"/>
      <name val="Times New Roman"/>
      <charset val="134"/>
    </font>
    <font>
      <sz val="10"/>
      <color rgb="FF000000"/>
      <name val="宋体"/>
      <charset val="134"/>
    </font>
    <font>
      <sz val="18"/>
      <name val="方正小标宋简体"/>
      <charset val="134"/>
    </font>
    <font>
      <b/>
      <sz val="10"/>
      <color indexed="8"/>
      <name val="宋体"/>
      <charset val="134"/>
    </font>
    <font>
      <sz val="18"/>
      <color indexed="8"/>
      <name val="黑体"/>
      <charset val="134"/>
    </font>
    <font>
      <sz val="18"/>
      <name val="黑体"/>
      <charset val="134"/>
    </font>
    <font>
      <b/>
      <sz val="12"/>
      <color indexed="8"/>
      <name val="宋体"/>
      <charset val="134"/>
    </font>
    <font>
      <sz val="10"/>
      <color indexed="8"/>
      <name val="宋体"/>
      <charset val="134"/>
    </font>
    <font>
      <sz val="11"/>
      <name val="宋体"/>
      <charset val="134"/>
    </font>
    <font>
      <b/>
      <sz val="11"/>
      <name val="宋体"/>
      <charset val="134"/>
    </font>
    <font>
      <b/>
      <sz val="16"/>
      <name val="宋体"/>
      <charset val="134"/>
    </font>
    <font>
      <b/>
      <sz val="18"/>
      <name val="宋体"/>
      <charset val="134"/>
    </font>
    <font>
      <b/>
      <sz val="11"/>
      <color indexed="8"/>
      <name val="宋体"/>
      <charset val="134"/>
    </font>
    <font>
      <sz val="11"/>
      <color indexed="8"/>
      <name val="宋体"/>
      <charset val="134"/>
    </font>
    <font>
      <b/>
      <sz val="16"/>
      <name val="黑体"/>
      <charset val="134"/>
    </font>
    <font>
      <b/>
      <sz val="11"/>
      <name val="宋体"/>
      <charset val="134"/>
      <scheme val="minor"/>
    </font>
    <font>
      <sz val="12"/>
      <name val="黑体"/>
      <charset val="134"/>
    </font>
    <font>
      <sz val="14"/>
      <color rgb="FFFF0000"/>
      <name val="方正小标宋简体"/>
      <charset val="134"/>
    </font>
    <font>
      <sz val="18"/>
      <name val="Times New Roman"/>
      <charset val="134"/>
    </font>
    <font>
      <sz val="11"/>
      <name val="仿宋_GB2312"/>
      <charset val="134"/>
    </font>
    <font>
      <sz val="11"/>
      <color theme="1"/>
      <name val="Times New Roman"/>
      <charset val="134"/>
    </font>
    <font>
      <sz val="11"/>
      <color indexed="8"/>
      <name val="仿宋_GB2312"/>
      <charset val="134"/>
    </font>
    <font>
      <sz val="11"/>
      <color indexed="0"/>
      <name val="Times New Roman"/>
      <charset val="134"/>
    </font>
    <font>
      <b/>
      <sz val="11"/>
      <name val="仿宋_GB2312"/>
      <charset val="134"/>
    </font>
    <font>
      <sz val="11"/>
      <color rgb="FFFF0000"/>
      <name val="宋体"/>
      <charset val="134"/>
      <scheme val="minor"/>
    </font>
    <font>
      <sz val="9"/>
      <name val="Times New Roman"/>
      <charset val="134"/>
    </font>
    <font>
      <sz val="11"/>
      <color rgb="FFFF0000"/>
      <name val="仿宋_GB2312"/>
      <charset val="134"/>
    </font>
    <font>
      <sz val="12"/>
      <color rgb="FFFF0000"/>
      <name val="Times New Roman"/>
      <charset val="134"/>
    </font>
    <font>
      <sz val="10"/>
      <color rgb="FFFF0000"/>
      <name val="黑体"/>
      <charset val="134"/>
    </font>
    <font>
      <b/>
      <sz val="11"/>
      <color rgb="FF000000"/>
      <name val="宋体"/>
      <charset val="134"/>
    </font>
    <font>
      <sz val="11"/>
      <color rgb="FF000000"/>
      <name val="宋体"/>
      <charset val="134"/>
    </font>
    <font>
      <sz val="11"/>
      <color theme="1"/>
      <name val="楷体_GB2312"/>
      <charset val="134"/>
    </font>
    <font>
      <sz val="20"/>
      <color theme="1"/>
      <name val="方正小标宋简体"/>
      <charset val="134"/>
    </font>
    <font>
      <u/>
      <sz val="11"/>
      <color rgb="FF800080"/>
      <name val="宋体"/>
      <charset val="134"/>
      <scheme val="minor"/>
    </font>
    <font>
      <u/>
      <sz val="11"/>
      <color theme="10"/>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1"/>
      <color indexed="8"/>
      <name val="黑体"/>
      <charset val="134"/>
    </font>
    <font>
      <sz val="18"/>
      <name val="仿宋_GB2312"/>
      <charset val="134"/>
    </font>
    <font>
      <b/>
      <sz val="9"/>
      <name val="宋体"/>
      <charset val="134"/>
    </font>
    <font>
      <sz val="9"/>
      <name val="宋体"/>
      <charset val="134"/>
    </font>
  </fonts>
  <fills count="39">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CC"/>
        <bgColor indexed="64"/>
      </patternFill>
    </fill>
    <fill>
      <patternFill patternType="solid">
        <fgColor theme="0" tint="-0.149998474074526"/>
        <bgColor indexed="64"/>
      </patternFill>
    </fill>
    <fill>
      <patternFill patternType="solid">
        <fgColor theme="0" tint="-0.0499893185216834"/>
        <bgColor indexed="64"/>
      </patternFill>
    </fill>
    <fill>
      <patternFill patternType="solid">
        <fgColor theme="3" tint="0.8"/>
        <bgColor indexed="64"/>
      </patternFill>
    </fill>
    <fill>
      <patternFill patternType="solid">
        <fgColor rgb="FFFFFF00"/>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51">
    <border>
      <left/>
      <right/>
      <top/>
      <bottom/>
      <diagonal/>
    </border>
    <border>
      <left style="thin">
        <color auto="1"/>
      </left>
      <right style="thin">
        <color auto="1"/>
      </right>
      <top style="thin">
        <color auto="1"/>
      </top>
      <bottom style="thin">
        <color auto="1"/>
      </bottom>
      <diagonal/>
    </border>
    <border>
      <left/>
      <right/>
      <top/>
      <bottom style="thin">
        <color indexed="8"/>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auto="1"/>
      </bottom>
      <diagonal/>
    </border>
    <border>
      <left/>
      <right style="thin">
        <color indexed="8"/>
      </right>
      <top style="thin">
        <color indexed="8"/>
      </top>
      <bottom style="thin">
        <color auto="1"/>
      </bottom>
      <diagonal/>
    </border>
    <border>
      <left style="thin">
        <color indexed="8"/>
      </left>
      <right style="thin">
        <color indexed="8"/>
      </right>
      <top style="thin">
        <color auto="1"/>
      </top>
      <bottom style="thin">
        <color indexed="8"/>
      </bottom>
      <diagonal/>
    </border>
    <border>
      <left/>
      <right style="thin">
        <color indexed="8"/>
      </right>
      <top style="thin">
        <color auto="1"/>
      </top>
      <bottom style="thin">
        <color auto="1"/>
      </bottom>
      <diagonal/>
    </border>
    <border>
      <left/>
      <right style="thin">
        <color indexed="8"/>
      </right>
      <top style="thin">
        <color auto="1"/>
      </top>
      <bottom style="thin">
        <color indexed="8"/>
      </bottom>
      <diagonal/>
    </border>
    <border>
      <left style="thin">
        <color indexed="8"/>
      </left>
      <right style="thin">
        <color indexed="8"/>
      </right>
      <top style="thin">
        <color indexed="8"/>
      </top>
      <bottom/>
      <diagonal/>
    </border>
    <border>
      <left/>
      <right style="thin">
        <color indexed="8"/>
      </right>
      <top style="thin">
        <color indexed="8"/>
      </top>
      <bottom/>
      <diagonal/>
    </border>
    <border>
      <left style="thin">
        <color indexed="8"/>
      </left>
      <right/>
      <top style="thin">
        <color indexed="8"/>
      </top>
      <bottom style="thin">
        <color indexed="8"/>
      </bottom>
      <diagonal/>
    </border>
    <border>
      <left style="thin">
        <color indexed="8"/>
      </left>
      <right/>
      <top style="thin">
        <color indexed="8"/>
      </top>
      <bottom style="thin">
        <color auto="1"/>
      </bottom>
      <diagonal/>
    </border>
    <border>
      <left style="thin">
        <color indexed="8"/>
      </left>
      <right/>
      <top style="thin">
        <color auto="1"/>
      </top>
      <bottom style="thin">
        <color indexed="8"/>
      </bottom>
      <diagonal/>
    </border>
    <border>
      <left style="thin">
        <color auto="1"/>
      </left>
      <right/>
      <top style="thin">
        <color auto="1"/>
      </top>
      <bottom/>
      <diagonal/>
    </border>
    <border>
      <left style="thin">
        <color auto="1"/>
      </left>
      <right style="thin">
        <color auto="1"/>
      </right>
      <top style="thin">
        <color auto="1"/>
      </top>
      <bottom/>
      <diagonal/>
    </border>
    <border>
      <left style="thin">
        <color indexed="8"/>
      </left>
      <right/>
      <top style="thin">
        <color indexed="8"/>
      </top>
      <bottom/>
      <diagonal/>
    </border>
    <border>
      <left style="thin">
        <color indexed="8"/>
      </left>
      <right/>
      <top/>
      <bottom style="thin">
        <color auto="1"/>
      </bottom>
      <diagonal/>
    </border>
    <border>
      <left style="thin">
        <color auto="1"/>
      </left>
      <right/>
      <top style="thin">
        <color auto="1"/>
      </top>
      <bottom style="thin">
        <color auto="1"/>
      </bottom>
      <diagonal/>
    </border>
    <border>
      <left style="thin">
        <color auto="1"/>
      </left>
      <right/>
      <top style="thin">
        <color auto="1"/>
      </top>
      <bottom style="thin">
        <color indexed="8"/>
      </bottom>
      <diagonal/>
    </border>
    <border>
      <left/>
      <right/>
      <top/>
      <bottom style="thin">
        <color auto="1"/>
      </bottom>
      <diagonal/>
    </border>
    <border>
      <left style="thin">
        <color indexed="8"/>
      </left>
      <right style="thin">
        <color auto="1"/>
      </right>
      <top style="thin">
        <color auto="1"/>
      </top>
      <bottom style="thin">
        <color indexed="8"/>
      </bottom>
      <diagonal/>
    </border>
    <border>
      <left style="thin">
        <color auto="1"/>
      </left>
      <right style="thin">
        <color indexed="8"/>
      </right>
      <top style="thin">
        <color auto="1"/>
      </top>
      <bottom style="thin">
        <color auto="1"/>
      </bottom>
      <diagonal/>
    </border>
    <border>
      <left style="thin">
        <color indexed="8"/>
      </left>
      <right style="thin">
        <color auto="1"/>
      </right>
      <top style="thin">
        <color indexed="8"/>
      </top>
      <bottom style="thin">
        <color auto="1"/>
      </bottom>
      <diagonal/>
    </border>
    <border>
      <left style="thin">
        <color indexed="8"/>
      </left>
      <right style="thin">
        <color auto="1"/>
      </right>
      <top style="thin">
        <color auto="1"/>
      </top>
      <bottom style="thin">
        <color auto="1"/>
      </bottom>
      <diagonal/>
    </border>
    <border>
      <left style="thin">
        <color indexed="8"/>
      </left>
      <right style="thin">
        <color auto="1"/>
      </right>
      <top style="thin">
        <color indexed="8"/>
      </top>
      <bottom style="thin">
        <color indexed="8"/>
      </bottom>
      <diagonal/>
    </border>
    <border>
      <left style="thin">
        <color auto="1"/>
      </left>
      <right style="thin">
        <color auto="1"/>
      </right>
      <top style="thin">
        <color auto="1"/>
      </top>
      <bottom style="thin">
        <color indexed="8"/>
      </bottom>
      <diagonal/>
    </border>
    <border>
      <left style="thin">
        <color auto="1"/>
      </left>
      <right style="thin">
        <color auto="1"/>
      </right>
      <top style="thin">
        <color indexed="8"/>
      </top>
      <bottom style="thin">
        <color indexed="8"/>
      </bottom>
      <diagonal/>
    </border>
    <border>
      <left style="thin">
        <color auto="1"/>
      </left>
      <right style="thin">
        <color indexed="8"/>
      </right>
      <top style="thin">
        <color indexed="8"/>
      </top>
      <bottom style="thin">
        <color indexed="8"/>
      </bottom>
      <diagonal/>
    </border>
    <border>
      <left style="thin">
        <color auto="1"/>
      </left>
      <right style="thin">
        <color indexed="8"/>
      </right>
      <top style="thin">
        <color auto="1"/>
      </top>
      <bottom style="thin">
        <color indexed="8"/>
      </bottom>
      <diagonal/>
    </border>
    <border>
      <left style="thin">
        <color indexed="8"/>
      </left>
      <right style="thin">
        <color indexed="8"/>
      </right>
      <top style="thin">
        <color auto="1"/>
      </top>
      <bottom style="thin">
        <color auto="1"/>
      </bottom>
      <diagonal/>
    </border>
    <border>
      <left style="thin">
        <color indexed="8"/>
      </left>
      <right style="thin">
        <color indexed="8"/>
      </right>
      <top/>
      <bottom style="thin">
        <color indexed="8"/>
      </bottom>
      <diagonal/>
    </border>
    <border>
      <left style="thin">
        <color indexed="8"/>
      </left>
      <right style="thin">
        <color indexed="8"/>
      </right>
      <top/>
      <bottom style="thin">
        <color auto="1"/>
      </bottom>
      <diagonal/>
    </border>
    <border>
      <left style="thin">
        <color indexed="8"/>
      </left>
      <right style="thin">
        <color auto="1"/>
      </right>
      <top style="thin">
        <color indexed="8"/>
      </top>
      <bottom/>
      <diagonal/>
    </border>
    <border>
      <left style="thin">
        <color auto="1"/>
      </left>
      <right style="thin">
        <color indexed="8"/>
      </right>
      <top style="thin">
        <color indexed="8"/>
      </top>
      <bottom/>
      <diagonal/>
    </border>
    <border>
      <left style="thin">
        <color indexed="8"/>
      </left>
      <right/>
      <top/>
      <bottom style="thin">
        <color indexed="8"/>
      </bottom>
      <diagonal/>
    </border>
    <border>
      <left style="thin">
        <color auto="1"/>
      </left>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7">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0" fillId="0" borderId="0" applyNumberFormat="0" applyFill="0" applyBorder="0" applyAlignment="0" applyProtection="0">
      <alignment vertical="center"/>
    </xf>
    <xf numFmtId="0" fontId="61" fillId="0" borderId="0" applyNumberFormat="0" applyFill="0" applyBorder="0" applyAlignment="0" applyProtection="0">
      <alignment vertical="center"/>
    </xf>
    <xf numFmtId="0" fontId="0" fillId="4" borderId="43" applyNumberFormat="0" applyFont="0" applyAlignment="0" applyProtection="0">
      <alignment vertical="center"/>
    </xf>
    <xf numFmtId="0" fontId="62" fillId="0" borderId="0" applyNumberFormat="0" applyFill="0" applyBorder="0" applyAlignment="0" applyProtection="0">
      <alignment vertical="center"/>
    </xf>
    <xf numFmtId="0" fontId="63" fillId="0" borderId="0" applyNumberFormat="0" applyFill="0" applyBorder="0" applyAlignment="0" applyProtection="0">
      <alignment vertical="center"/>
    </xf>
    <xf numFmtId="0" fontId="64" fillId="0" borderId="0" applyNumberFormat="0" applyFill="0" applyBorder="0" applyAlignment="0" applyProtection="0">
      <alignment vertical="center"/>
    </xf>
    <xf numFmtId="0" fontId="65" fillId="0" borderId="44" applyNumberFormat="0" applyFill="0" applyAlignment="0" applyProtection="0">
      <alignment vertical="center"/>
    </xf>
    <xf numFmtId="0" fontId="66" fillId="0" borderId="44" applyNumberFormat="0" applyFill="0" applyAlignment="0" applyProtection="0">
      <alignment vertical="center"/>
    </xf>
    <xf numFmtId="0" fontId="67" fillId="0" borderId="45" applyNumberFormat="0" applyFill="0" applyAlignment="0" applyProtection="0">
      <alignment vertical="center"/>
    </xf>
    <xf numFmtId="0" fontId="67" fillId="0" borderId="0" applyNumberFormat="0" applyFill="0" applyBorder="0" applyAlignment="0" applyProtection="0">
      <alignment vertical="center"/>
    </xf>
    <xf numFmtId="0" fontId="68" fillId="9" borderId="46" applyNumberFormat="0" applyAlignment="0" applyProtection="0">
      <alignment vertical="center"/>
    </xf>
    <xf numFmtId="0" fontId="69" fillId="10" borderId="47" applyNumberFormat="0" applyAlignment="0" applyProtection="0">
      <alignment vertical="center"/>
    </xf>
    <xf numFmtId="0" fontId="70" fillId="10" borderId="46" applyNumberFormat="0" applyAlignment="0" applyProtection="0">
      <alignment vertical="center"/>
    </xf>
    <xf numFmtId="0" fontId="71" fillId="11" borderId="48" applyNumberFormat="0" applyAlignment="0" applyProtection="0">
      <alignment vertical="center"/>
    </xf>
    <xf numFmtId="0" fontId="72" fillId="0" borderId="49" applyNumberFormat="0" applyFill="0" applyAlignment="0" applyProtection="0">
      <alignment vertical="center"/>
    </xf>
    <xf numFmtId="0" fontId="73" fillId="0" borderId="50" applyNumberFormat="0" applyFill="0" applyAlignment="0" applyProtection="0">
      <alignment vertical="center"/>
    </xf>
    <xf numFmtId="0" fontId="74" fillId="12" borderId="0" applyNumberFormat="0" applyBorder="0" applyAlignment="0" applyProtection="0">
      <alignment vertical="center"/>
    </xf>
    <xf numFmtId="0" fontId="75" fillId="13" borderId="0" applyNumberFormat="0" applyBorder="0" applyAlignment="0" applyProtection="0">
      <alignment vertical="center"/>
    </xf>
    <xf numFmtId="0" fontId="76" fillId="14" borderId="0" applyNumberFormat="0" applyBorder="0" applyAlignment="0" applyProtection="0">
      <alignment vertical="center"/>
    </xf>
    <xf numFmtId="0" fontId="77" fillId="15" borderId="0" applyNumberFormat="0" applyBorder="0" applyAlignment="0" applyProtection="0">
      <alignment vertical="center"/>
    </xf>
    <xf numFmtId="0" fontId="78" fillId="16" borderId="0" applyNumberFormat="0" applyBorder="0" applyAlignment="0" applyProtection="0">
      <alignment vertical="center"/>
    </xf>
    <xf numFmtId="0" fontId="78" fillId="17" borderId="0" applyNumberFormat="0" applyBorder="0" applyAlignment="0" applyProtection="0">
      <alignment vertical="center"/>
    </xf>
    <xf numFmtId="0" fontId="77" fillId="18" borderId="0" applyNumberFormat="0" applyBorder="0" applyAlignment="0" applyProtection="0">
      <alignment vertical="center"/>
    </xf>
    <xf numFmtId="0" fontId="77" fillId="19" borderId="0" applyNumberFormat="0" applyBorder="0" applyAlignment="0" applyProtection="0">
      <alignment vertical="center"/>
    </xf>
    <xf numFmtId="0" fontId="78" fillId="20" borderId="0" applyNumberFormat="0" applyBorder="0" applyAlignment="0" applyProtection="0">
      <alignment vertical="center"/>
    </xf>
    <xf numFmtId="0" fontId="78" fillId="21" borderId="0" applyNumberFormat="0" applyBorder="0" applyAlignment="0" applyProtection="0">
      <alignment vertical="center"/>
    </xf>
    <xf numFmtId="0" fontId="77" fillId="22" borderId="0" applyNumberFormat="0" applyBorder="0" applyAlignment="0" applyProtection="0">
      <alignment vertical="center"/>
    </xf>
    <xf numFmtId="0" fontId="77" fillId="23" borderId="0" applyNumberFormat="0" applyBorder="0" applyAlignment="0" applyProtection="0">
      <alignment vertical="center"/>
    </xf>
    <xf numFmtId="0" fontId="78" fillId="24" borderId="0" applyNumberFormat="0" applyBorder="0" applyAlignment="0" applyProtection="0">
      <alignment vertical="center"/>
    </xf>
    <xf numFmtId="0" fontId="78" fillId="25" borderId="0" applyNumberFormat="0" applyBorder="0" applyAlignment="0" applyProtection="0">
      <alignment vertical="center"/>
    </xf>
    <xf numFmtId="0" fontId="77" fillId="26" borderId="0" applyNumberFormat="0" applyBorder="0" applyAlignment="0" applyProtection="0">
      <alignment vertical="center"/>
    </xf>
    <xf numFmtId="0" fontId="77" fillId="27" borderId="0" applyNumberFormat="0" applyBorder="0" applyAlignment="0" applyProtection="0">
      <alignment vertical="center"/>
    </xf>
    <xf numFmtId="0" fontId="78" fillId="28" borderId="0" applyNumberFormat="0" applyBorder="0" applyAlignment="0" applyProtection="0">
      <alignment vertical="center"/>
    </xf>
    <xf numFmtId="0" fontId="78" fillId="29" borderId="0" applyNumberFormat="0" applyBorder="0" applyAlignment="0" applyProtection="0">
      <alignment vertical="center"/>
    </xf>
    <xf numFmtId="0" fontId="77" fillId="30" borderId="0" applyNumberFormat="0" applyBorder="0" applyAlignment="0" applyProtection="0">
      <alignment vertical="center"/>
    </xf>
    <xf numFmtId="0" fontId="77" fillId="31" borderId="0" applyNumberFormat="0" applyBorder="0" applyAlignment="0" applyProtection="0">
      <alignment vertical="center"/>
    </xf>
    <xf numFmtId="0" fontId="78" fillId="32" borderId="0" applyNumberFormat="0" applyBorder="0" applyAlignment="0" applyProtection="0">
      <alignment vertical="center"/>
    </xf>
    <xf numFmtId="0" fontId="78" fillId="33" borderId="0" applyNumberFormat="0" applyBorder="0" applyAlignment="0" applyProtection="0">
      <alignment vertical="center"/>
    </xf>
    <xf numFmtId="0" fontId="77" fillId="34" borderId="0" applyNumberFormat="0" applyBorder="0" applyAlignment="0" applyProtection="0">
      <alignment vertical="center"/>
    </xf>
    <xf numFmtId="0" fontId="77" fillId="35" borderId="0" applyNumberFormat="0" applyBorder="0" applyAlignment="0" applyProtection="0">
      <alignment vertical="center"/>
    </xf>
    <xf numFmtId="0" fontId="78" fillId="36" borderId="0" applyNumberFormat="0" applyBorder="0" applyAlignment="0" applyProtection="0">
      <alignment vertical="center"/>
    </xf>
    <xf numFmtId="0" fontId="78" fillId="37" borderId="0" applyNumberFormat="0" applyBorder="0" applyAlignment="0" applyProtection="0">
      <alignment vertical="center"/>
    </xf>
    <xf numFmtId="0" fontId="77" fillId="38" borderId="0" applyNumberFormat="0" applyBorder="0" applyAlignment="0" applyProtection="0">
      <alignment vertical="center"/>
    </xf>
    <xf numFmtId="0" fontId="14" fillId="0" borderId="0">
      <alignment vertical="center"/>
    </xf>
    <xf numFmtId="0" fontId="79" fillId="0" borderId="0"/>
    <xf numFmtId="0" fontId="0" fillId="0" borderId="0"/>
    <xf numFmtId="0" fontId="14" fillId="0" borderId="0">
      <alignment vertical="center"/>
    </xf>
    <xf numFmtId="0" fontId="0" fillId="0" borderId="0"/>
    <xf numFmtId="0" fontId="0" fillId="0" borderId="0"/>
    <xf numFmtId="0" fontId="14" fillId="0" borderId="0"/>
    <xf numFmtId="0" fontId="0" fillId="0" borderId="0"/>
    <xf numFmtId="0" fontId="16" fillId="0" borderId="0"/>
    <xf numFmtId="0" fontId="14" fillId="0" borderId="0"/>
    <xf numFmtId="0" fontId="16" fillId="0" borderId="0"/>
    <xf numFmtId="0" fontId="0" fillId="0" borderId="0">
      <alignment vertical="center"/>
    </xf>
    <xf numFmtId="0" fontId="14" fillId="0" borderId="0"/>
    <xf numFmtId="0" fontId="0" fillId="0" borderId="0">
      <alignment vertical="center"/>
    </xf>
    <xf numFmtId="0" fontId="1" fillId="0" borderId="0">
      <alignment vertical="center"/>
    </xf>
    <xf numFmtId="0" fontId="0" fillId="0" borderId="0"/>
    <xf numFmtId="0" fontId="14" fillId="0" borderId="0">
      <alignment vertical="center"/>
    </xf>
    <xf numFmtId="0" fontId="14" fillId="0" borderId="0">
      <alignment vertical="center"/>
    </xf>
    <xf numFmtId="0" fontId="13" fillId="0" borderId="0"/>
    <xf numFmtId="0" fontId="34" fillId="0" borderId="0"/>
    <xf numFmtId="0" fontId="14" fillId="0" borderId="0">
      <alignment vertical="center"/>
    </xf>
    <xf numFmtId="0" fontId="14" fillId="0" borderId="0">
      <alignment vertical="center"/>
    </xf>
    <xf numFmtId="0" fontId="13" fillId="0" borderId="0"/>
    <xf numFmtId="0" fontId="14" fillId="0" borderId="0"/>
    <xf numFmtId="9" fontId="14" fillId="0" borderId="0" applyFont="0" applyFill="0" applyBorder="0" applyAlignment="0" applyProtection="0">
      <alignment vertical="center"/>
    </xf>
    <xf numFmtId="0" fontId="14" fillId="0" borderId="0">
      <alignment vertical="center"/>
    </xf>
    <xf numFmtId="0" fontId="14" fillId="0" borderId="0">
      <alignment vertical="center"/>
    </xf>
    <xf numFmtId="0" fontId="14" fillId="0" borderId="0"/>
  </cellStyleXfs>
  <cellXfs count="454">
    <xf numFmtId="0" fontId="0" fillId="0" borderId="0" xfId="0">
      <alignment vertical="center"/>
    </xf>
    <xf numFmtId="0" fontId="1" fillId="0" borderId="0" xfId="63">
      <alignment vertical="center"/>
    </xf>
    <xf numFmtId="0" fontId="2" fillId="0" borderId="0" xfId="63" applyFont="1" applyAlignment="1">
      <alignment vertical="center" wrapText="1"/>
    </xf>
    <xf numFmtId="0" fontId="3" fillId="0" borderId="0" xfId="63" applyFont="1" applyAlignment="1">
      <alignment horizontal="center" vertical="center" wrapText="1"/>
    </xf>
    <xf numFmtId="0" fontId="4" fillId="0" borderId="0" xfId="63" applyFont="1" applyAlignment="1">
      <alignment horizontal="right" vertical="center" wrapText="1"/>
    </xf>
    <xf numFmtId="0" fontId="5" fillId="0" borderId="1" xfId="63" applyFont="1" applyBorder="1" applyAlignment="1">
      <alignment horizontal="center" vertical="center" wrapText="1"/>
    </xf>
    <xf numFmtId="0" fontId="6" fillId="0" borderId="1" xfId="63" applyFont="1" applyBorder="1" applyAlignment="1">
      <alignment horizontal="center" vertical="center" wrapText="1"/>
    </xf>
    <xf numFmtId="176" fontId="7" fillId="0" borderId="1" xfId="63" applyNumberFormat="1" applyFont="1" applyBorder="1" applyAlignment="1">
      <alignment vertical="center" wrapText="1"/>
    </xf>
    <xf numFmtId="0" fontId="8" fillId="0" borderId="1" xfId="63" applyFont="1" applyBorder="1" applyAlignment="1">
      <alignment horizontal="left" vertical="center" wrapText="1"/>
    </xf>
    <xf numFmtId="0" fontId="9" fillId="0" borderId="1" xfId="63" applyFont="1" applyBorder="1" applyAlignment="1">
      <alignment horizontal="left" vertical="center" wrapText="1"/>
    </xf>
    <xf numFmtId="176" fontId="7" fillId="0" borderId="1" xfId="63" applyNumberFormat="1" applyFont="1" applyBorder="1">
      <alignment vertical="center"/>
    </xf>
    <xf numFmtId="0" fontId="6" fillId="0" borderId="1" xfId="0" applyFont="1" applyBorder="1" applyAlignment="1">
      <alignment horizontal="center" vertical="center" wrapText="1"/>
    </xf>
    <xf numFmtId="176" fontId="7" fillId="0" borderId="1" xfId="0" applyNumberFormat="1" applyFont="1" applyBorder="1" applyAlignment="1">
      <alignment vertical="center" wrapText="1"/>
    </xf>
    <xf numFmtId="0" fontId="8" fillId="0" borderId="1" xfId="0" applyFont="1" applyBorder="1" applyAlignment="1">
      <alignment horizontal="left" vertical="center" wrapText="1"/>
    </xf>
    <xf numFmtId="0" fontId="9" fillId="0" borderId="1" xfId="0" applyFont="1" applyBorder="1" applyAlignment="1">
      <alignment horizontal="left" vertical="center" wrapText="1"/>
    </xf>
    <xf numFmtId="0" fontId="10" fillId="0" borderId="0" xfId="0" applyFont="1">
      <alignment vertical="center"/>
    </xf>
    <xf numFmtId="0" fontId="11" fillId="0" borderId="0" xfId="0" applyFont="1">
      <alignment vertical="center"/>
    </xf>
    <xf numFmtId="0" fontId="12" fillId="0" borderId="0" xfId="0" applyFont="1">
      <alignment vertical="center"/>
    </xf>
    <xf numFmtId="0" fontId="13" fillId="0" borderId="0" xfId="0" applyFont="1">
      <alignment vertical="center"/>
    </xf>
    <xf numFmtId="176" fontId="13" fillId="0" borderId="0" xfId="0" applyNumberFormat="1" applyFont="1">
      <alignment vertical="center"/>
    </xf>
    <xf numFmtId="0" fontId="14" fillId="0" borderId="0" xfId="0" applyFont="1">
      <alignment vertical="center"/>
    </xf>
    <xf numFmtId="49" fontId="15" fillId="0" borderId="0" xfId="0" applyNumberFormat="1" applyFont="1" applyAlignment="1">
      <alignment horizontal="center" vertical="center"/>
    </xf>
    <xf numFmtId="0" fontId="16" fillId="0" borderId="0" xfId="67" applyFont="1" applyAlignment="1">
      <alignment vertical="center"/>
    </xf>
    <xf numFmtId="176" fontId="16" fillId="0" borderId="0" xfId="67" applyNumberFormat="1" applyFont="1" applyAlignment="1">
      <alignment horizontal="right" vertical="center"/>
    </xf>
    <xf numFmtId="0" fontId="17" fillId="0" borderId="1" xfId="67" applyFont="1" applyBorder="1" applyAlignment="1">
      <alignment horizontal="center" vertical="center"/>
    </xf>
    <xf numFmtId="49" fontId="17" fillId="0" borderId="1" xfId="0" applyNumberFormat="1" applyFont="1" applyBorder="1" applyAlignment="1">
      <alignment horizontal="center" vertical="center"/>
    </xf>
    <xf numFmtId="0" fontId="18" fillId="0" borderId="1" xfId="0" applyFont="1" applyBorder="1">
      <alignment vertical="center"/>
    </xf>
    <xf numFmtId="176" fontId="17" fillId="0" borderId="1" xfId="0" applyNumberFormat="1" applyFont="1" applyBorder="1" applyAlignment="1">
      <alignment horizontal="right" vertical="center"/>
    </xf>
    <xf numFmtId="0" fontId="19" fillId="0" borderId="1" xfId="67" applyFont="1" applyBorder="1" applyAlignment="1">
      <alignment horizontal="left" vertical="center"/>
    </xf>
    <xf numFmtId="0" fontId="19" fillId="0" borderId="1" xfId="0" applyFont="1" applyBorder="1">
      <alignment vertical="center"/>
    </xf>
    <xf numFmtId="176" fontId="19" fillId="0" borderId="1" xfId="0" applyNumberFormat="1" applyFont="1" applyBorder="1">
      <alignment vertical="center"/>
    </xf>
    <xf numFmtId="0" fontId="20" fillId="0" borderId="0" xfId="54" applyFont="1"/>
    <xf numFmtId="0" fontId="0" fillId="0" borderId="0" xfId="51"/>
    <xf numFmtId="49" fontId="21" fillId="0" borderId="0" xfId="62" applyNumberFormat="1" applyFont="1" applyAlignment="1">
      <alignment horizontal="center" vertical="center"/>
    </xf>
    <xf numFmtId="49" fontId="22" fillId="2" borderId="2" xfId="54" applyNumberFormat="1" applyFont="1" applyFill="1" applyBorder="1" applyAlignment="1">
      <alignment vertical="center"/>
    </xf>
    <xf numFmtId="0" fontId="23" fillId="0" borderId="0" xfId="62" applyFont="1" applyAlignment="1">
      <alignment horizontal="right"/>
    </xf>
    <xf numFmtId="49" fontId="24" fillId="3" borderId="3" xfId="53" applyNumberFormat="1" applyFont="1" applyFill="1" applyBorder="1" applyAlignment="1">
      <alignment horizontal="center" vertical="center"/>
    </xf>
    <xf numFmtId="49" fontId="25" fillId="0" borderId="3" xfId="62" applyNumberFormat="1" applyFont="1" applyBorder="1" applyAlignment="1">
      <alignment horizontal="center" vertical="center"/>
    </xf>
    <xf numFmtId="49" fontId="26" fillId="3" borderId="3" xfId="53" applyNumberFormat="1" applyFont="1" applyFill="1" applyBorder="1" applyAlignment="1">
      <alignment vertical="center"/>
    </xf>
    <xf numFmtId="177" fontId="26" fillId="0" borderId="3" xfId="62" applyNumberFormat="1" applyFont="1" applyBorder="1" applyAlignment="1">
      <alignment horizontal="right" vertical="center"/>
    </xf>
    <xf numFmtId="177" fontId="26" fillId="3" borderId="4" xfId="53" applyNumberFormat="1" applyFont="1" applyFill="1" applyBorder="1" applyAlignment="1">
      <alignment vertical="center"/>
    </xf>
    <xf numFmtId="49" fontId="26" fillId="3" borderId="3" xfId="53" applyNumberFormat="1" applyFont="1" applyFill="1" applyBorder="1" applyAlignment="1">
      <alignment vertical="center" wrapText="1"/>
    </xf>
    <xf numFmtId="177" fontId="27" fillId="3" borderId="4" xfId="53" applyNumberFormat="1" applyFont="1" applyFill="1" applyBorder="1" applyAlignment="1">
      <alignment vertical="center" wrapText="1"/>
    </xf>
    <xf numFmtId="49" fontId="26" fillId="3" borderId="5" xfId="53" applyNumberFormat="1" applyFont="1" applyFill="1" applyBorder="1" applyAlignment="1">
      <alignment vertical="center" wrapText="1"/>
    </xf>
    <xf numFmtId="177" fontId="26" fillId="3" borderId="6" xfId="53" applyNumberFormat="1" applyFont="1" applyFill="1" applyBorder="1" applyAlignment="1">
      <alignment vertical="center"/>
    </xf>
    <xf numFmtId="49" fontId="26" fillId="3" borderId="7" xfId="53" applyNumberFormat="1" applyFont="1" applyFill="1" applyBorder="1" applyAlignment="1">
      <alignment vertical="center"/>
    </xf>
    <xf numFmtId="177" fontId="26" fillId="3" borderId="8" xfId="53" applyNumberFormat="1" applyFont="1" applyFill="1" applyBorder="1" applyAlignment="1">
      <alignment vertical="center" wrapText="1"/>
    </xf>
    <xf numFmtId="49" fontId="26" fillId="3" borderId="5" xfId="53" applyNumberFormat="1" applyFont="1" applyFill="1" applyBorder="1" applyAlignment="1">
      <alignment horizontal="center" vertical="center"/>
    </xf>
    <xf numFmtId="177" fontId="26" fillId="3" borderId="7" xfId="53" applyNumberFormat="1" applyFont="1" applyFill="1" applyBorder="1" applyAlignment="1">
      <alignment vertical="center" wrapText="1"/>
    </xf>
    <xf numFmtId="49" fontId="26" fillId="3" borderId="5" xfId="53" applyNumberFormat="1" applyFont="1" applyFill="1" applyBorder="1" applyAlignment="1">
      <alignment vertical="center"/>
    </xf>
    <xf numFmtId="177" fontId="26" fillId="3" borderId="5" xfId="53" applyNumberFormat="1" applyFont="1" applyFill="1" applyBorder="1" applyAlignment="1">
      <alignment horizontal="left" vertical="center"/>
    </xf>
    <xf numFmtId="177" fontId="26" fillId="3" borderId="9" xfId="53" applyNumberFormat="1" applyFont="1" applyFill="1" applyBorder="1" applyAlignment="1">
      <alignment vertical="center"/>
    </xf>
    <xf numFmtId="49" fontId="26" fillId="3" borderId="10" xfId="53" applyNumberFormat="1" applyFont="1" applyFill="1" applyBorder="1" applyAlignment="1">
      <alignment vertical="center"/>
    </xf>
    <xf numFmtId="177" fontId="26" fillId="0" borderId="10" xfId="62" applyNumberFormat="1" applyFont="1" applyBorder="1" applyAlignment="1">
      <alignment horizontal="right" vertical="center"/>
    </xf>
    <xf numFmtId="177" fontId="26" fillId="3" borderId="11" xfId="53" applyNumberFormat="1" applyFont="1" applyFill="1" applyBorder="1" applyAlignment="1">
      <alignment vertical="center"/>
    </xf>
    <xf numFmtId="49" fontId="26" fillId="3" borderId="1" xfId="53" applyNumberFormat="1" applyFont="1" applyFill="1" applyBorder="1" applyAlignment="1">
      <alignment vertical="center"/>
    </xf>
    <xf numFmtId="177" fontId="26" fillId="3" borderId="1" xfId="53" applyNumberFormat="1" applyFont="1" applyFill="1" applyBorder="1" applyAlignment="1">
      <alignment vertical="center"/>
    </xf>
    <xf numFmtId="177" fontId="26" fillId="0" borderId="1" xfId="62" applyNumberFormat="1" applyFont="1" applyBorder="1" applyAlignment="1">
      <alignment horizontal="right" vertical="center"/>
    </xf>
    <xf numFmtId="49" fontId="26" fillId="3" borderId="1" xfId="53" applyNumberFormat="1" applyFont="1" applyFill="1" applyBorder="1" applyAlignment="1">
      <alignment horizontal="left" vertical="center"/>
    </xf>
    <xf numFmtId="177" fontId="23" fillId="0" borderId="1" xfId="62" applyNumberFormat="1" applyFont="1" applyBorder="1" applyAlignment="1"/>
    <xf numFmtId="177" fontId="26" fillId="3" borderId="1" xfId="53" applyNumberFormat="1" applyFont="1" applyFill="1" applyBorder="1" applyAlignment="1">
      <alignment horizontal="left" vertical="center"/>
    </xf>
    <xf numFmtId="49" fontId="22" fillId="2" borderId="3" xfId="54" applyNumberFormat="1" applyFont="1" applyFill="1" applyBorder="1" applyAlignment="1">
      <alignment horizontal="center" vertical="center"/>
    </xf>
    <xf numFmtId="0" fontId="22" fillId="2" borderId="0" xfId="54" applyFont="1" applyFill="1" applyAlignment="1">
      <alignment vertical="center"/>
    </xf>
    <xf numFmtId="0" fontId="22" fillId="2" borderId="0" xfId="54" applyFont="1" applyFill="1" applyAlignment="1">
      <alignment horizontal="right" vertical="center"/>
    </xf>
    <xf numFmtId="0" fontId="23" fillId="0" borderId="0" xfId="62" applyFont="1" applyAlignment="1"/>
    <xf numFmtId="0" fontId="20" fillId="0" borderId="0" xfId="62" applyFont="1" applyAlignment="1"/>
    <xf numFmtId="49" fontId="28" fillId="0" borderId="0" xfId="62" applyNumberFormat="1" applyFont="1">
      <alignment vertical="center"/>
    </xf>
    <xf numFmtId="49" fontId="23" fillId="0" borderId="0" xfId="62" applyNumberFormat="1" applyFont="1">
      <alignment vertical="center"/>
    </xf>
    <xf numFmtId="177" fontId="26" fillId="0" borderId="10" xfId="62" applyNumberFormat="1" applyFont="1" applyBorder="1" applyAlignment="1">
      <alignment horizontal="center" vertical="center"/>
    </xf>
    <xf numFmtId="49" fontId="26" fillId="3" borderId="1" xfId="53" applyNumberFormat="1" applyFont="1" applyFill="1" applyBorder="1" applyAlignment="1">
      <alignment horizontal="center" vertical="center"/>
    </xf>
    <xf numFmtId="177" fontId="26" fillId="3" borderId="1" xfId="53" applyNumberFormat="1" applyFont="1" applyFill="1" applyBorder="1" applyAlignment="1">
      <alignment horizontal="center" vertical="center"/>
    </xf>
    <xf numFmtId="49" fontId="24" fillId="3" borderId="12" xfId="53" applyNumberFormat="1" applyFont="1" applyFill="1" applyBorder="1" applyAlignment="1">
      <alignment horizontal="center" vertical="center"/>
    </xf>
    <xf numFmtId="0" fontId="25" fillId="0" borderId="1" xfId="62" applyFont="1" applyBorder="1" applyAlignment="1">
      <alignment horizontal="center" vertical="center"/>
    </xf>
    <xf numFmtId="0" fontId="24" fillId="0" borderId="1" xfId="62" applyFont="1" applyBorder="1" applyAlignment="1">
      <alignment horizontal="center" vertical="center"/>
    </xf>
    <xf numFmtId="49" fontId="26" fillId="3" borderId="12" xfId="53" applyNumberFormat="1" applyFont="1" applyFill="1" applyBorder="1" applyAlignment="1">
      <alignment vertical="center" shrinkToFit="1"/>
    </xf>
    <xf numFmtId="49" fontId="26" fillId="0" borderId="1" xfId="62" applyNumberFormat="1" applyFont="1" applyBorder="1" applyAlignment="1">
      <alignment horizontal="left" vertical="center"/>
    </xf>
    <xf numFmtId="49" fontId="26" fillId="0" borderId="1" xfId="62" applyNumberFormat="1" applyFont="1" applyBorder="1" applyAlignment="1">
      <alignment horizontal="center" vertical="center"/>
    </xf>
    <xf numFmtId="177" fontId="26" fillId="0" borderId="1" xfId="62" applyNumberFormat="1" applyFont="1" applyBorder="1" applyAlignment="1">
      <alignment horizontal="center" vertical="center"/>
    </xf>
    <xf numFmtId="49" fontId="26" fillId="3" borderId="13" xfId="53" applyNumberFormat="1" applyFont="1" applyFill="1" applyBorder="1" applyAlignment="1">
      <alignment vertical="center" wrapText="1"/>
    </xf>
    <xf numFmtId="49" fontId="26" fillId="3" borderId="14" xfId="53" applyNumberFormat="1" applyFont="1" applyFill="1" applyBorder="1" applyAlignment="1">
      <alignment vertical="center" shrinkToFit="1"/>
    </xf>
    <xf numFmtId="49" fontId="26" fillId="3" borderId="13" xfId="53" applyNumberFormat="1" applyFont="1" applyFill="1" applyBorder="1" applyAlignment="1">
      <alignment vertical="center" shrinkToFit="1"/>
    </xf>
    <xf numFmtId="49" fontId="26" fillId="3" borderId="15" xfId="53" applyNumberFormat="1" applyFont="1" applyFill="1" applyBorder="1" applyAlignment="1">
      <alignment vertical="center" shrinkToFit="1"/>
    </xf>
    <xf numFmtId="177" fontId="26" fillId="0" borderId="16" xfId="62" applyNumberFormat="1" applyFont="1" applyBorder="1" applyAlignment="1">
      <alignment horizontal="right" vertical="center"/>
    </xf>
    <xf numFmtId="49" fontId="26" fillId="0" borderId="16" xfId="62" applyNumberFormat="1" applyFont="1" applyBorder="1" applyAlignment="1">
      <alignment horizontal="left" vertical="center"/>
    </xf>
    <xf numFmtId="49" fontId="26" fillId="3" borderId="1" xfId="53" applyNumberFormat="1" applyFont="1" applyFill="1" applyBorder="1" applyAlignment="1">
      <alignment vertical="center" shrinkToFit="1"/>
    </xf>
    <xf numFmtId="49" fontId="26" fillId="0" borderId="1" xfId="62" applyNumberFormat="1" applyFont="1" applyBorder="1" applyAlignment="1">
      <alignment horizontal="left" vertical="center" shrinkToFit="1"/>
    </xf>
    <xf numFmtId="49" fontId="26" fillId="3" borderId="1" xfId="53" applyNumberFormat="1" applyFont="1" applyFill="1" applyBorder="1" applyAlignment="1">
      <alignment horizontal="center" vertical="center" shrinkToFit="1"/>
    </xf>
    <xf numFmtId="177" fontId="23" fillId="0" borderId="1" xfId="62" applyNumberFormat="1" applyFont="1" applyBorder="1" applyAlignment="1">
      <alignment horizontal="right"/>
    </xf>
    <xf numFmtId="177" fontId="23" fillId="0" borderId="1" xfId="62" applyNumberFormat="1" applyFont="1" applyBorder="1" applyAlignment="1">
      <alignment horizontal="center"/>
    </xf>
    <xf numFmtId="49" fontId="24" fillId="3" borderId="17" xfId="53" applyNumberFormat="1" applyFont="1" applyFill="1" applyBorder="1" applyAlignment="1">
      <alignment horizontal="center" vertical="center"/>
    </xf>
    <xf numFmtId="49" fontId="25" fillId="0" borderId="1" xfId="62" applyNumberFormat="1" applyFont="1" applyBorder="1" applyAlignment="1">
      <alignment horizontal="center" vertical="center"/>
    </xf>
    <xf numFmtId="0" fontId="24" fillId="3" borderId="18" xfId="53" applyFont="1" applyFill="1" applyBorder="1" applyAlignment="1">
      <alignment horizontal="center" vertical="center"/>
    </xf>
    <xf numFmtId="49" fontId="24" fillId="0" borderId="1" xfId="62" applyNumberFormat="1" applyFont="1" applyBorder="1" applyAlignment="1">
      <alignment horizontal="center" vertical="center"/>
    </xf>
    <xf numFmtId="49" fontId="24" fillId="0" borderId="1" xfId="62" applyNumberFormat="1" applyFont="1" applyBorder="1" applyAlignment="1">
      <alignment horizontal="center" vertical="center" wrapText="1"/>
    </xf>
    <xf numFmtId="49" fontId="26" fillId="3" borderId="19" xfId="53" applyNumberFormat="1" applyFont="1" applyFill="1" applyBorder="1" applyAlignment="1">
      <alignment vertical="center"/>
    </xf>
    <xf numFmtId="49" fontId="26" fillId="3" borderId="20" xfId="53" applyNumberFormat="1" applyFont="1" applyFill="1" applyBorder="1" applyAlignment="1">
      <alignment vertical="center"/>
    </xf>
    <xf numFmtId="49" fontId="26" fillId="3" borderId="12" xfId="53" applyNumberFormat="1" applyFont="1" applyFill="1" applyBorder="1" applyAlignment="1">
      <alignment vertical="center"/>
    </xf>
    <xf numFmtId="49" fontId="26" fillId="3" borderId="19" xfId="53" applyNumberFormat="1" applyFont="1" applyFill="1" applyBorder="1" applyAlignment="1">
      <alignment horizontal="center" vertical="center"/>
    </xf>
    <xf numFmtId="49" fontId="24" fillId="3" borderId="19" xfId="53" applyNumberFormat="1" applyFont="1" applyFill="1" applyBorder="1" applyAlignment="1">
      <alignment horizontal="center" vertical="center"/>
    </xf>
    <xf numFmtId="177" fontId="25" fillId="3" borderId="1" xfId="53" applyNumberFormat="1" applyFont="1" applyFill="1" applyBorder="1" applyAlignment="1">
      <alignment horizontal="center" vertical="center"/>
    </xf>
    <xf numFmtId="177" fontId="24" fillId="3" borderId="1" xfId="53" applyNumberFormat="1" applyFont="1" applyFill="1" applyBorder="1" applyAlignment="1">
      <alignment horizontal="center" vertical="center"/>
    </xf>
    <xf numFmtId="0" fontId="24" fillId="3" borderId="19" xfId="53" applyFont="1" applyFill="1" applyBorder="1" applyAlignment="1">
      <alignment horizontal="center" vertical="center"/>
    </xf>
    <xf numFmtId="177" fontId="24" fillId="3" borderId="1" xfId="53" applyNumberFormat="1" applyFont="1" applyFill="1" applyBorder="1" applyAlignment="1">
      <alignment horizontal="center" vertical="center" wrapText="1"/>
    </xf>
    <xf numFmtId="49" fontId="26" fillId="3" borderId="14" xfId="53" applyNumberFormat="1" applyFont="1" applyFill="1" applyBorder="1" applyAlignment="1">
      <alignment vertical="center"/>
    </xf>
    <xf numFmtId="49" fontId="26" fillId="3" borderId="13" xfId="53" applyNumberFormat="1" applyFont="1" applyFill="1" applyBorder="1" applyAlignment="1">
      <alignment vertical="center"/>
    </xf>
    <xf numFmtId="49" fontId="26" fillId="3" borderId="12" xfId="53" applyNumberFormat="1" applyFont="1" applyFill="1" applyBorder="1" applyAlignment="1">
      <alignment horizontal="center" vertical="center"/>
    </xf>
    <xf numFmtId="49" fontId="23" fillId="0" borderId="21" xfId="62" applyNumberFormat="1" applyFont="1" applyBorder="1">
      <alignment vertical="center"/>
    </xf>
    <xf numFmtId="49" fontId="24" fillId="3" borderId="1" xfId="53" applyNumberFormat="1" applyFont="1" applyFill="1" applyBorder="1" applyAlignment="1">
      <alignment horizontal="center" vertical="center"/>
    </xf>
    <xf numFmtId="49" fontId="29" fillId="3" borderId="1" xfId="53" applyNumberFormat="1" applyFont="1" applyFill="1" applyBorder="1" applyAlignment="1">
      <alignment horizontal="center" vertical="center"/>
    </xf>
    <xf numFmtId="49" fontId="26" fillId="3" borderId="22" xfId="53" applyNumberFormat="1" applyFont="1" applyFill="1" applyBorder="1" applyAlignment="1">
      <alignment vertical="center"/>
    </xf>
    <xf numFmtId="177" fontId="26" fillId="3" borderId="23" xfId="53" applyNumberFormat="1" applyFont="1" applyFill="1" applyBorder="1" applyAlignment="1">
      <alignment horizontal="right" vertical="center"/>
    </xf>
    <xf numFmtId="177" fontId="26" fillId="3" borderId="22" xfId="53" applyNumberFormat="1" applyFont="1" applyFill="1" applyBorder="1" applyAlignment="1">
      <alignment vertical="center"/>
    </xf>
    <xf numFmtId="177" fontId="26" fillId="0" borderId="23" xfId="62" applyNumberFormat="1" applyFont="1" applyBorder="1" applyAlignment="1">
      <alignment horizontal="right" vertical="center"/>
    </xf>
    <xf numFmtId="49" fontId="26" fillId="3" borderId="24" xfId="53" applyNumberFormat="1" applyFont="1" applyFill="1" applyBorder="1" applyAlignment="1">
      <alignment vertical="center"/>
    </xf>
    <xf numFmtId="177" fontId="26" fillId="3" borderId="24" xfId="53" applyNumberFormat="1" applyFont="1" applyFill="1" applyBorder="1" applyAlignment="1">
      <alignment vertical="center"/>
    </xf>
    <xf numFmtId="177" fontId="26" fillId="3" borderId="25" xfId="53" applyNumberFormat="1" applyFont="1" applyFill="1" applyBorder="1" applyAlignment="1">
      <alignment vertical="center"/>
    </xf>
    <xf numFmtId="49" fontId="26" fillId="3" borderId="26" xfId="53" applyNumberFormat="1" applyFont="1" applyFill="1" applyBorder="1" applyAlignment="1">
      <alignment vertical="center"/>
    </xf>
    <xf numFmtId="177" fontId="26" fillId="3" borderId="22" xfId="53" applyNumberFormat="1" applyFont="1" applyFill="1" applyBorder="1" applyAlignment="1">
      <alignment horizontal="center" vertical="center"/>
    </xf>
    <xf numFmtId="178" fontId="26" fillId="0" borderId="27" xfId="62" applyNumberFormat="1" applyFont="1" applyBorder="1" applyAlignment="1">
      <alignment horizontal="center" vertical="center"/>
    </xf>
    <xf numFmtId="177" fontId="26" fillId="3" borderId="1" xfId="53" applyNumberFormat="1" applyFont="1" applyFill="1" applyBorder="1" applyAlignment="1">
      <alignment horizontal="right" vertical="center"/>
    </xf>
    <xf numFmtId="177" fontId="26" fillId="3" borderId="28" xfId="53" applyNumberFormat="1" applyFont="1" applyFill="1" applyBorder="1" applyAlignment="1">
      <alignment horizontal="center" vertical="center"/>
    </xf>
    <xf numFmtId="49" fontId="26" fillId="0" borderId="29" xfId="62" applyNumberFormat="1" applyFont="1" applyBorder="1" applyAlignment="1">
      <alignment horizontal="center" vertical="center"/>
    </xf>
    <xf numFmtId="49" fontId="26" fillId="3" borderId="26" xfId="53" applyNumberFormat="1" applyFont="1" applyFill="1" applyBorder="1" applyAlignment="1">
      <alignment horizontal="left" vertical="center"/>
    </xf>
    <xf numFmtId="177" fontId="26" fillId="3" borderId="27" xfId="53" applyNumberFormat="1" applyFont="1" applyFill="1" applyBorder="1" applyAlignment="1">
      <alignment horizontal="right" vertical="center"/>
    </xf>
    <xf numFmtId="177" fontId="26" fillId="3" borderId="5" xfId="53" applyNumberFormat="1" applyFont="1" applyFill="1" applyBorder="1" applyAlignment="1">
      <alignment horizontal="right" vertical="center"/>
    </xf>
    <xf numFmtId="177" fontId="26" fillId="3" borderId="3" xfId="53" applyNumberFormat="1" applyFont="1" applyFill="1" applyBorder="1" applyAlignment="1">
      <alignment vertical="center"/>
    </xf>
    <xf numFmtId="177" fontId="26" fillId="0" borderId="24" xfId="62" applyNumberFormat="1" applyFont="1" applyBorder="1" applyAlignment="1">
      <alignment horizontal="right" vertical="center"/>
    </xf>
    <xf numFmtId="177" fontId="26" fillId="3" borderId="26" xfId="53" applyNumberFormat="1" applyFont="1" applyFill="1" applyBorder="1" applyAlignment="1">
      <alignment vertical="center"/>
    </xf>
    <xf numFmtId="177" fontId="26" fillId="3" borderId="30" xfId="53" applyNumberFormat="1" applyFont="1" applyFill="1" applyBorder="1" applyAlignment="1">
      <alignment horizontal="right" vertical="center"/>
    </xf>
    <xf numFmtId="177" fontId="26" fillId="0" borderId="30" xfId="62" applyNumberFormat="1" applyFont="1" applyBorder="1" applyAlignment="1">
      <alignment horizontal="right" vertical="center"/>
    </xf>
    <xf numFmtId="49" fontId="26" fillId="3" borderId="3" xfId="53" applyNumberFormat="1" applyFont="1" applyFill="1" applyBorder="1" applyAlignment="1">
      <alignment horizontal="center" vertical="center"/>
    </xf>
    <xf numFmtId="177" fontId="26" fillId="3" borderId="30" xfId="53" applyNumberFormat="1" applyFont="1" applyFill="1" applyBorder="1" applyAlignment="1">
      <alignment horizontal="center" vertical="center"/>
    </xf>
    <xf numFmtId="177" fontId="26" fillId="0" borderId="26" xfId="62" applyNumberFormat="1" applyFont="1" applyBorder="1" applyAlignment="1">
      <alignment horizontal="right" vertical="center"/>
    </xf>
    <xf numFmtId="177" fontId="26" fillId="3" borderId="3" xfId="53" applyNumberFormat="1" applyFont="1" applyFill="1" applyBorder="1" applyAlignment="1">
      <alignment horizontal="right" vertical="center"/>
    </xf>
    <xf numFmtId="177" fontId="26" fillId="3" borderId="3" xfId="53" applyNumberFormat="1" applyFont="1" applyFill="1" applyBorder="1" applyAlignment="1">
      <alignment horizontal="center" vertical="center"/>
    </xf>
    <xf numFmtId="177" fontId="23" fillId="0" borderId="0" xfId="62" applyNumberFormat="1" applyFont="1" applyAlignment="1">
      <alignment horizontal="right" vertical="center"/>
    </xf>
    <xf numFmtId="177" fontId="23" fillId="0" borderId="0" xfId="62" applyNumberFormat="1" applyFont="1">
      <alignment vertical="center"/>
    </xf>
    <xf numFmtId="177" fontId="20" fillId="0" borderId="0" xfId="62" applyNumberFormat="1" applyFont="1" applyAlignment="1">
      <alignment horizontal="right" vertical="center"/>
    </xf>
    <xf numFmtId="49" fontId="26" fillId="3" borderId="31" xfId="53" applyNumberFormat="1" applyFont="1" applyFill="1" applyBorder="1" applyAlignment="1">
      <alignment vertical="center"/>
    </xf>
    <xf numFmtId="177" fontId="26" fillId="3" borderId="31" xfId="53" applyNumberFormat="1" applyFont="1" applyFill="1" applyBorder="1" applyAlignment="1">
      <alignment horizontal="right" vertical="center"/>
    </xf>
    <xf numFmtId="177" fontId="26" fillId="3" borderId="31" xfId="53" applyNumberFormat="1" applyFont="1" applyFill="1" applyBorder="1" applyAlignment="1">
      <alignment vertical="center"/>
    </xf>
    <xf numFmtId="177" fontId="26" fillId="2" borderId="3" xfId="62" applyNumberFormat="1" applyFont="1" applyFill="1" applyBorder="1" applyAlignment="1">
      <alignment horizontal="right" vertical="center"/>
    </xf>
    <xf numFmtId="177" fontId="26" fillId="3" borderId="7" xfId="53" applyNumberFormat="1" applyFont="1" applyFill="1" applyBorder="1" applyAlignment="1">
      <alignment horizontal="right" vertical="center"/>
    </xf>
    <xf numFmtId="49" fontId="26" fillId="3" borderId="32" xfId="53" applyNumberFormat="1" applyFont="1" applyFill="1" applyBorder="1" applyAlignment="1">
      <alignment vertical="center"/>
    </xf>
    <xf numFmtId="177" fontId="26" fillId="3" borderId="32" xfId="53" applyNumberFormat="1" applyFont="1" applyFill="1" applyBorder="1" applyAlignment="1">
      <alignment horizontal="right" vertical="center"/>
    </xf>
    <xf numFmtId="177" fontId="26" fillId="3" borderId="26" xfId="53" applyNumberFormat="1" applyFont="1" applyFill="1" applyBorder="1" applyAlignment="1">
      <alignment horizontal="right" vertical="center"/>
    </xf>
    <xf numFmtId="177" fontId="26" fillId="3" borderId="33" xfId="53" applyNumberFormat="1" applyFont="1" applyFill="1" applyBorder="1" applyAlignment="1">
      <alignment vertical="center"/>
    </xf>
    <xf numFmtId="177" fontId="26" fillId="3" borderId="7" xfId="53" applyNumberFormat="1" applyFont="1" applyFill="1" applyBorder="1" applyAlignment="1">
      <alignment vertical="center"/>
    </xf>
    <xf numFmtId="177" fontId="26" fillId="3" borderId="23" xfId="53" applyNumberFormat="1" applyFont="1" applyFill="1" applyBorder="1" applyAlignment="1">
      <alignment horizontal="center" vertical="center"/>
    </xf>
    <xf numFmtId="0" fontId="20" fillId="0" borderId="0" xfId="53" applyFont="1"/>
    <xf numFmtId="0" fontId="0" fillId="0" borderId="0" xfId="64"/>
    <xf numFmtId="49" fontId="30" fillId="2" borderId="0" xfId="53" applyNumberFormat="1" applyFont="1" applyFill="1" applyAlignment="1">
      <alignment horizontal="center" vertical="center"/>
    </xf>
    <xf numFmtId="0" fontId="30" fillId="2" borderId="0" xfId="53" applyFont="1" applyFill="1" applyAlignment="1">
      <alignment horizontal="center" vertical="center"/>
    </xf>
    <xf numFmtId="0" fontId="31" fillId="2" borderId="0" xfId="53" applyFont="1" applyFill="1"/>
    <xf numFmtId="49" fontId="22" fillId="2" borderId="2" xfId="53" applyNumberFormat="1" applyFont="1" applyFill="1" applyBorder="1" applyAlignment="1">
      <alignment vertical="center"/>
    </xf>
    <xf numFmtId="49" fontId="20" fillId="2" borderId="21" xfId="53" applyNumberFormat="1" applyFont="1" applyFill="1" applyBorder="1"/>
    <xf numFmtId="49" fontId="22" fillId="2" borderId="2" xfId="53" applyNumberFormat="1" applyFont="1" applyFill="1" applyBorder="1" applyAlignment="1">
      <alignment horizontal="right" vertical="center"/>
    </xf>
    <xf numFmtId="49" fontId="32" fillId="2" borderId="3" xfId="53" applyNumberFormat="1" applyFont="1" applyFill="1" applyBorder="1" applyAlignment="1">
      <alignment horizontal="center" vertical="center"/>
    </xf>
    <xf numFmtId="49" fontId="32" fillId="2" borderId="34" xfId="53" applyNumberFormat="1" applyFont="1" applyFill="1" applyBorder="1" applyAlignment="1">
      <alignment horizontal="center" vertical="center" wrapText="1"/>
    </xf>
    <xf numFmtId="49" fontId="32" fillId="2" borderId="16" xfId="53" applyNumberFormat="1" applyFont="1" applyFill="1" applyBorder="1" applyAlignment="1">
      <alignment horizontal="center" vertical="center" wrapText="1"/>
    </xf>
    <xf numFmtId="49" fontId="32" fillId="2" borderId="35" xfId="53" applyNumberFormat="1" applyFont="1" applyFill="1" applyBorder="1" applyAlignment="1">
      <alignment horizontal="center" vertical="center" wrapText="1"/>
    </xf>
    <xf numFmtId="49" fontId="32" fillId="2" borderId="10" xfId="53" applyNumberFormat="1" applyFont="1" applyFill="1" applyBorder="1" applyAlignment="1">
      <alignment horizontal="center" vertical="center" wrapText="1"/>
    </xf>
    <xf numFmtId="49" fontId="22" fillId="2" borderId="12" xfId="53" applyNumberFormat="1" applyFont="1" applyFill="1" applyBorder="1" applyAlignment="1">
      <alignment horizontal="left" vertical="center"/>
    </xf>
    <xf numFmtId="177" fontId="0" fillId="0" borderId="1" xfId="64" applyNumberFormat="1" applyBorder="1" applyAlignment="1">
      <alignment horizontal="right" vertical="center"/>
    </xf>
    <xf numFmtId="49" fontId="22" fillId="2" borderId="12" xfId="53" applyNumberFormat="1" applyFont="1" applyFill="1" applyBorder="1" applyAlignment="1">
      <alignment vertical="center"/>
    </xf>
    <xf numFmtId="49" fontId="20" fillId="2" borderId="0" xfId="53" applyNumberFormat="1" applyFont="1" applyFill="1"/>
    <xf numFmtId="0" fontId="33" fillId="2" borderId="0" xfId="53" applyFont="1" applyFill="1" applyAlignment="1">
      <alignment vertical="center"/>
    </xf>
    <xf numFmtId="0" fontId="20" fillId="2" borderId="0" xfId="53" applyFont="1" applyFill="1"/>
    <xf numFmtId="49" fontId="22" fillId="2" borderId="36" xfId="53" applyNumberFormat="1" applyFont="1" applyFill="1" applyBorder="1" applyAlignment="1">
      <alignment horizontal="left" vertical="center"/>
    </xf>
    <xf numFmtId="0" fontId="14" fillId="0" borderId="0" xfId="61" applyAlignment="1">
      <alignment vertical="center"/>
    </xf>
    <xf numFmtId="0" fontId="14" fillId="0" borderId="0" xfId="61"/>
    <xf numFmtId="177" fontId="14" fillId="0" borderId="0" xfId="61" applyNumberFormat="1" applyAlignment="1">
      <alignment horizontal="center"/>
    </xf>
    <xf numFmtId="0" fontId="21" fillId="0" borderId="0" xfId="61" applyFont="1" applyAlignment="1">
      <alignment horizontal="center" vertical="center"/>
    </xf>
    <xf numFmtId="177" fontId="21" fillId="0" borderId="0" xfId="61" applyNumberFormat="1" applyFont="1" applyAlignment="1">
      <alignment horizontal="center" vertical="center"/>
    </xf>
    <xf numFmtId="0" fontId="34" fillId="0" borderId="0" xfId="61" applyFont="1" applyAlignment="1">
      <alignment vertical="center"/>
    </xf>
    <xf numFmtId="177" fontId="34" fillId="0" borderId="0" xfId="61" applyNumberFormat="1" applyFont="1" applyAlignment="1">
      <alignment horizontal="center" vertical="center"/>
    </xf>
    <xf numFmtId="0" fontId="34" fillId="0" borderId="1" xfId="61" applyFont="1" applyBorder="1" applyAlignment="1">
      <alignment horizontal="center" vertical="center"/>
    </xf>
    <xf numFmtId="177" fontId="34" fillId="0" borderId="1" xfId="61" applyNumberFormat="1" applyFont="1" applyBorder="1" applyAlignment="1">
      <alignment horizontal="center" vertical="center"/>
    </xf>
    <xf numFmtId="0" fontId="1" fillId="0" borderId="1" xfId="61" applyFont="1" applyBorder="1" applyAlignment="1">
      <alignment horizontal="left" vertical="center"/>
    </xf>
    <xf numFmtId="0" fontId="35" fillId="0" borderId="1" xfId="61" applyFont="1" applyBorder="1" applyAlignment="1">
      <alignment horizontal="center" vertical="center"/>
    </xf>
    <xf numFmtId="177" fontId="10" fillId="0" borderId="0" xfId="61" applyNumberFormat="1" applyFont="1" applyAlignment="1">
      <alignment horizontal="right" vertical="center"/>
    </xf>
    <xf numFmtId="0" fontId="34" fillId="3" borderId="0" xfId="76" applyFont="1" applyFill="1"/>
    <xf numFmtId="0" fontId="36" fillId="3" borderId="0" xfId="76" applyFont="1" applyFill="1"/>
    <xf numFmtId="0" fontId="35" fillId="3" borderId="0" xfId="76" applyFont="1" applyFill="1"/>
    <xf numFmtId="179" fontId="34" fillId="3" borderId="0" xfId="76" applyNumberFormat="1" applyFont="1" applyFill="1"/>
    <xf numFmtId="0" fontId="14" fillId="3" borderId="0" xfId="76" applyFont="1" applyFill="1"/>
    <xf numFmtId="0" fontId="37" fillId="3" borderId="0" xfId="76" applyFont="1" applyFill="1" applyAlignment="1">
      <alignment horizontal="center" vertical="center"/>
    </xf>
    <xf numFmtId="179" fontId="37" fillId="3" borderId="0" xfId="76" applyNumberFormat="1" applyFont="1" applyFill="1" applyAlignment="1">
      <alignment horizontal="center" vertical="center"/>
    </xf>
    <xf numFmtId="0" fontId="34" fillId="3" borderId="0" xfId="76" applyFont="1" applyFill="1" applyAlignment="1">
      <alignment vertical="center"/>
    </xf>
    <xf numFmtId="179" fontId="34" fillId="3" borderId="0" xfId="76" applyNumberFormat="1" applyFont="1" applyFill="1" applyAlignment="1">
      <alignment vertical="center"/>
    </xf>
    <xf numFmtId="179" fontId="14" fillId="3" borderId="0" xfId="76" applyNumberFormat="1" applyFont="1" applyFill="1" applyAlignment="1">
      <alignment vertical="center"/>
    </xf>
    <xf numFmtId="0" fontId="38" fillId="3" borderId="1" xfId="76" applyFont="1" applyFill="1" applyBorder="1" applyAlignment="1">
      <alignment horizontal="center" vertical="center" wrapText="1"/>
    </xf>
    <xf numFmtId="0" fontId="35" fillId="0" borderId="1" xfId="0" applyFont="1" applyFill="1" applyBorder="1" applyAlignment="1">
      <alignment horizontal="center" vertical="center" wrapText="1"/>
    </xf>
    <xf numFmtId="49" fontId="35" fillId="0" borderId="1" xfId="0" applyNumberFormat="1" applyFont="1" applyFill="1" applyBorder="1" applyAlignment="1" applyProtection="1">
      <alignment horizontal="center" vertical="center" wrapText="1"/>
    </xf>
    <xf numFmtId="49" fontId="35" fillId="0" borderId="1" xfId="58" applyNumberFormat="1" applyFont="1" applyFill="1" applyBorder="1" applyAlignment="1">
      <alignment horizontal="center" vertical="center" wrapText="1"/>
    </xf>
    <xf numFmtId="177" fontId="17" fillId="3" borderId="1" xfId="59" applyNumberFormat="1" applyFont="1" applyFill="1" applyBorder="1" applyAlignment="1">
      <alignment horizontal="left" vertical="center"/>
    </xf>
    <xf numFmtId="179" fontId="38" fillId="3" borderId="1" xfId="76" applyNumberFormat="1" applyFont="1" applyFill="1" applyBorder="1" applyAlignment="1">
      <alignment horizontal="center" vertical="center"/>
    </xf>
    <xf numFmtId="180" fontId="35" fillId="0" borderId="1" xfId="0" applyNumberFormat="1" applyFont="1" applyFill="1" applyBorder="1" applyAlignment="1">
      <alignment vertical="center"/>
    </xf>
    <xf numFmtId="177" fontId="20" fillId="3" borderId="1" xfId="59" applyNumberFormat="1" applyFont="1" applyFill="1" applyBorder="1" applyAlignment="1">
      <alignment horizontal="left" vertical="center"/>
    </xf>
    <xf numFmtId="179" fontId="39" fillId="3" borderId="1" xfId="76" applyNumberFormat="1" applyFont="1" applyFill="1" applyBorder="1" applyAlignment="1">
      <alignment horizontal="center" vertical="center"/>
    </xf>
    <xf numFmtId="180" fontId="34" fillId="0" borderId="1" xfId="0" applyNumberFormat="1" applyFont="1" applyFill="1" applyBorder="1" applyAlignment="1">
      <alignment vertical="center"/>
    </xf>
    <xf numFmtId="177" fontId="20" fillId="3" borderId="1" xfId="59" applyNumberFormat="1" applyFont="1" applyFill="1" applyBorder="1" applyAlignment="1">
      <alignment vertical="center"/>
    </xf>
    <xf numFmtId="177" fontId="20" fillId="3" borderId="1" xfId="59" applyNumberFormat="1" applyFont="1" applyFill="1" applyBorder="1" applyAlignment="1">
      <alignment horizontal="left" vertical="center" indent="1"/>
    </xf>
    <xf numFmtId="0" fontId="38" fillId="3" borderId="37" xfId="76" applyFont="1" applyFill="1" applyBorder="1" applyAlignment="1">
      <alignment horizontal="distributed" vertical="center"/>
    </xf>
    <xf numFmtId="0" fontId="35" fillId="0" borderId="1" xfId="0" applyFont="1" applyFill="1" applyBorder="1" applyAlignment="1">
      <alignment vertical="center"/>
    </xf>
    <xf numFmtId="0" fontId="39" fillId="3" borderId="1" xfId="76" applyFont="1" applyFill="1" applyBorder="1" applyAlignment="1">
      <alignment horizontal="left" vertical="center" indent="1"/>
    </xf>
    <xf numFmtId="179" fontId="39" fillId="0" borderId="1" xfId="76" applyNumberFormat="1" applyFont="1" applyFill="1" applyBorder="1" applyAlignment="1">
      <alignment horizontal="center" vertical="center"/>
    </xf>
    <xf numFmtId="0" fontId="39" fillId="3" borderId="19" xfId="76" applyFont="1" applyFill="1" applyBorder="1" applyAlignment="1">
      <alignment horizontal="left" vertical="center" indent="1"/>
    </xf>
    <xf numFmtId="0" fontId="38" fillId="3" borderId="19" xfId="76" applyFont="1" applyFill="1" applyBorder="1" applyAlignment="1">
      <alignment horizontal="distributed" vertical="center"/>
    </xf>
    <xf numFmtId="0" fontId="10" fillId="3" borderId="0" xfId="76" applyFont="1" applyFill="1"/>
    <xf numFmtId="0" fontId="40" fillId="3" borderId="0" xfId="76" applyFont="1" applyFill="1"/>
    <xf numFmtId="179" fontId="10" fillId="3" borderId="0" xfId="76" applyNumberFormat="1" applyFont="1" applyFill="1"/>
    <xf numFmtId="0" fontId="14" fillId="3" borderId="0" xfId="76" applyFont="1" applyFill="1" applyBorder="1"/>
    <xf numFmtId="179" fontId="34" fillId="3" borderId="0" xfId="76" applyNumberFormat="1" applyFont="1" applyFill="1" applyBorder="1"/>
    <xf numFmtId="0" fontId="34" fillId="3" borderId="0" xfId="76" applyFont="1" applyFill="1" applyBorder="1"/>
    <xf numFmtId="0" fontId="10" fillId="3" borderId="0" xfId="76" applyFont="1" applyFill="1" applyBorder="1"/>
    <xf numFmtId="0" fontId="37" fillId="3" borderId="0" xfId="76" applyFont="1" applyFill="1" applyBorder="1" applyAlignment="1">
      <alignment horizontal="center" vertical="center"/>
    </xf>
    <xf numFmtId="179" fontId="37" fillId="3" borderId="0" xfId="76" applyNumberFormat="1" applyFont="1" applyFill="1" applyBorder="1" applyAlignment="1">
      <alignment horizontal="center" vertical="center"/>
    </xf>
    <xf numFmtId="0" fontId="40" fillId="3" borderId="0" xfId="76" applyFont="1" applyFill="1" applyBorder="1"/>
    <xf numFmtId="179" fontId="34" fillId="3" borderId="0" xfId="76" applyNumberFormat="1" applyFont="1" applyFill="1" applyBorder="1" applyAlignment="1">
      <alignment vertical="center"/>
    </xf>
    <xf numFmtId="0" fontId="34" fillId="3" borderId="0" xfId="76" applyFont="1" applyFill="1" applyBorder="1" applyAlignment="1">
      <alignment horizontal="right" vertical="center"/>
    </xf>
    <xf numFmtId="0" fontId="34" fillId="3" borderId="0" xfId="76" applyFont="1" applyFill="1" applyBorder="1" applyAlignment="1">
      <alignment horizontal="center" vertical="center"/>
    </xf>
    <xf numFmtId="49" fontId="17" fillId="3" borderId="1" xfId="59" applyNumberFormat="1" applyFont="1" applyFill="1" applyBorder="1" applyAlignment="1">
      <alignment horizontal="left" vertical="center"/>
    </xf>
    <xf numFmtId="49" fontId="20" fillId="3" borderId="1" xfId="59" applyNumberFormat="1" applyFont="1" applyFill="1" applyBorder="1" applyAlignment="1">
      <alignment horizontal="left" vertical="center" indent="1"/>
    </xf>
    <xf numFmtId="179" fontId="20" fillId="3" borderId="1" xfId="59" applyNumberFormat="1" applyFont="1" applyFill="1" applyBorder="1" applyAlignment="1">
      <alignment horizontal="left" vertical="center" indent="1"/>
    </xf>
    <xf numFmtId="49" fontId="20" fillId="0" borderId="1" xfId="59" applyNumberFormat="1" applyFont="1" applyFill="1" applyBorder="1" applyAlignment="1">
      <alignment horizontal="left" vertical="center" indent="1"/>
    </xf>
    <xf numFmtId="49" fontId="20" fillId="3" borderId="1" xfId="59" applyNumberFormat="1" applyFont="1" applyFill="1" applyBorder="1" applyAlignment="1">
      <alignment horizontal="left" vertical="center"/>
    </xf>
    <xf numFmtId="179" fontId="17" fillId="3" borderId="1" xfId="59" applyNumberFormat="1" applyFont="1" applyFill="1" applyBorder="1" applyAlignment="1">
      <alignment horizontal="left" vertical="center"/>
    </xf>
    <xf numFmtId="179" fontId="39" fillId="3" borderId="1" xfId="76" applyNumberFormat="1" applyFont="1" applyFill="1" applyBorder="1" applyAlignment="1">
      <alignment horizontal="center" vertical="center" wrapText="1"/>
    </xf>
    <xf numFmtId="0" fontId="38" fillId="3" borderId="1" xfId="76" applyFont="1" applyFill="1" applyBorder="1" applyAlignment="1">
      <alignment horizontal="distributed" vertical="center"/>
    </xf>
    <xf numFmtId="179" fontId="38" fillId="3" borderId="1" xfId="76" applyNumberFormat="1" applyFont="1" applyFill="1" applyBorder="1" applyAlignment="1">
      <alignment horizontal="distributed" vertical="center"/>
    </xf>
    <xf numFmtId="0" fontId="38" fillId="3" borderId="1" xfId="76" applyFont="1" applyFill="1" applyBorder="1" applyAlignment="1">
      <alignment horizontal="left" vertical="center"/>
    </xf>
    <xf numFmtId="0" fontId="39" fillId="3" borderId="1" xfId="76" applyFont="1" applyFill="1" applyBorder="1" applyAlignment="1">
      <alignment horizontal="center" vertical="center"/>
    </xf>
    <xf numFmtId="0" fontId="39" fillId="3" borderId="1" xfId="76" applyFont="1" applyFill="1" applyBorder="1" applyAlignment="1">
      <alignment vertical="center"/>
    </xf>
    <xf numFmtId="0" fontId="34" fillId="0" borderId="0" xfId="0" applyFont="1" applyFill="1" applyAlignment="1">
      <alignment vertical="center"/>
    </xf>
    <xf numFmtId="0" fontId="36" fillId="0" borderId="0" xfId="0" applyFont="1" applyFill="1" applyAlignment="1">
      <alignment vertical="center"/>
    </xf>
    <xf numFmtId="0" fontId="34" fillId="0" borderId="0" xfId="0" applyFont="1" applyFill="1" applyAlignment="1">
      <alignment horizontal="center" vertical="center" wrapText="1"/>
    </xf>
    <xf numFmtId="0" fontId="35" fillId="0" borderId="0" xfId="0" applyFont="1" applyFill="1" applyAlignment="1">
      <alignment vertical="center"/>
    </xf>
    <xf numFmtId="0" fontId="14" fillId="0" borderId="0" xfId="0" applyFont="1" applyFill="1" applyAlignment="1"/>
    <xf numFmtId="10" fontId="34" fillId="0" borderId="0" xfId="0" applyNumberFormat="1" applyFont="1" applyFill="1" applyAlignment="1">
      <alignment vertical="center"/>
    </xf>
    <xf numFmtId="0" fontId="37" fillId="0" borderId="0" xfId="0" applyFont="1" applyFill="1" applyAlignment="1">
      <alignment horizontal="center" vertical="center"/>
    </xf>
    <xf numFmtId="10" fontId="36" fillId="0" borderId="0" xfId="0" applyNumberFormat="1" applyFont="1" applyFill="1" applyAlignment="1">
      <alignment vertical="center"/>
    </xf>
    <xf numFmtId="0" fontId="34" fillId="0" borderId="0" xfId="0" applyFont="1" applyFill="1" applyAlignment="1">
      <alignment horizontal="right" vertical="center"/>
    </xf>
    <xf numFmtId="0" fontId="35" fillId="0" borderId="19" xfId="0" applyFont="1" applyFill="1" applyBorder="1" applyAlignment="1">
      <alignment horizontal="center" vertical="center" wrapText="1"/>
    </xf>
    <xf numFmtId="0" fontId="35" fillId="0" borderId="38" xfId="0" applyFont="1" applyFill="1" applyBorder="1" applyAlignment="1">
      <alignment horizontal="center" vertical="center" wrapText="1"/>
    </xf>
    <xf numFmtId="0" fontId="35" fillId="0" borderId="39" xfId="0" applyFont="1" applyFill="1" applyBorder="1" applyAlignment="1">
      <alignment horizontal="center" vertical="center" wrapText="1"/>
    </xf>
    <xf numFmtId="10" fontId="34" fillId="0" borderId="0" xfId="3" applyNumberFormat="1" applyFont="1" applyFill="1" applyAlignment="1">
      <alignment horizontal="center" vertical="center" wrapText="1"/>
    </xf>
    <xf numFmtId="0" fontId="35" fillId="0" borderId="1" xfId="58" applyFont="1" applyFill="1" applyBorder="1" applyAlignment="1">
      <alignment horizontal="center" vertical="center" wrapText="1"/>
    </xf>
    <xf numFmtId="3" fontId="35" fillId="0" borderId="1" xfId="0" applyNumberFormat="1" applyFont="1" applyFill="1" applyBorder="1" applyAlignment="1">
      <alignment vertical="center"/>
    </xf>
    <xf numFmtId="181" fontId="35" fillId="0" borderId="1" xfId="0" applyNumberFormat="1" applyFont="1" applyFill="1" applyBorder="1" applyAlignment="1">
      <alignment vertical="center"/>
    </xf>
    <xf numFmtId="10" fontId="35" fillId="0" borderId="0" xfId="0" applyNumberFormat="1" applyFont="1" applyFill="1" applyAlignment="1">
      <alignment vertical="center"/>
    </xf>
    <xf numFmtId="3" fontId="34" fillId="0" borderId="1" xfId="0" applyNumberFormat="1" applyFont="1" applyFill="1" applyBorder="1" applyAlignment="1">
      <alignment horizontal="left" vertical="center" indent="1"/>
    </xf>
    <xf numFmtId="181" fontId="34" fillId="0" borderId="1" xfId="0" applyNumberFormat="1" applyFont="1" applyFill="1" applyBorder="1" applyAlignment="1">
      <alignment vertical="center"/>
    </xf>
    <xf numFmtId="3" fontId="34" fillId="0" borderId="1" xfId="0" applyNumberFormat="1" applyFont="1" applyFill="1" applyBorder="1" applyAlignment="1">
      <alignment horizontal="left" vertical="center" indent="2"/>
    </xf>
    <xf numFmtId="0" fontId="34" fillId="0" borderId="1" xfId="58" applyFont="1" applyFill="1" applyBorder="1" applyAlignment="1">
      <alignment horizontal="left" vertical="center" wrapText="1" indent="2"/>
    </xf>
    <xf numFmtId="0" fontId="34" fillId="0" borderId="1" xfId="0" applyFont="1" applyFill="1" applyBorder="1" applyAlignment="1">
      <alignment horizontal="left" vertical="center" indent="2"/>
    </xf>
    <xf numFmtId="0" fontId="34" fillId="0" borderId="1" xfId="58" applyFont="1" applyFill="1" applyBorder="1" applyAlignment="1">
      <alignment horizontal="left" vertical="center" wrapText="1" indent="1"/>
    </xf>
    <xf numFmtId="0" fontId="34" fillId="0" borderId="1" xfId="0" applyFont="1" applyFill="1" applyBorder="1" applyAlignment="1">
      <alignment horizontal="left" vertical="center" indent="1"/>
    </xf>
    <xf numFmtId="181" fontId="34" fillId="0" borderId="1" xfId="67" applyNumberFormat="1" applyFont="1" applyFill="1" applyBorder="1" applyAlignment="1">
      <alignment vertical="center"/>
    </xf>
    <xf numFmtId="181" fontId="34" fillId="0" borderId="1" xfId="60" applyNumberFormat="1" applyFont="1" applyFill="1" applyBorder="1" applyAlignment="1">
      <alignment vertical="center"/>
    </xf>
    <xf numFmtId="3" fontId="34" fillId="0" borderId="1" xfId="0" applyNumberFormat="1" applyFont="1" applyFill="1" applyBorder="1" applyAlignment="1">
      <alignment horizontal="left" vertical="center"/>
    </xf>
    <xf numFmtId="0" fontId="35" fillId="0" borderId="1" xfId="0" applyFont="1" applyFill="1" applyBorder="1" applyAlignment="1">
      <alignment horizontal="distributed" vertical="center"/>
    </xf>
    <xf numFmtId="0" fontId="34" fillId="0" borderId="1" xfId="0" applyFont="1" applyFill="1" applyBorder="1" applyAlignment="1">
      <alignment vertical="center"/>
    </xf>
    <xf numFmtId="1" fontId="35" fillId="0" borderId="1" xfId="0" applyNumberFormat="1" applyFont="1" applyFill="1" applyBorder="1" applyAlignment="1" applyProtection="1">
      <alignment vertical="center"/>
      <protection locked="0"/>
    </xf>
    <xf numFmtId="1" fontId="34" fillId="0" borderId="1" xfId="0" applyNumberFormat="1" applyFont="1" applyFill="1" applyBorder="1" applyAlignment="1" applyProtection="1">
      <alignment vertical="center"/>
      <protection locked="0"/>
    </xf>
    <xf numFmtId="1" fontId="34" fillId="0" borderId="0" xfId="0" applyNumberFormat="1" applyFont="1" applyFill="1" applyAlignment="1" applyProtection="1">
      <alignment vertical="center"/>
      <protection locked="0"/>
    </xf>
    <xf numFmtId="181" fontId="34" fillId="0" borderId="0" xfId="0" applyNumberFormat="1" applyFont="1" applyFill="1" applyAlignment="1">
      <alignment vertical="center"/>
    </xf>
    <xf numFmtId="180" fontId="35" fillId="0" borderId="0" xfId="0" applyNumberFormat="1" applyFont="1" applyFill="1" applyAlignment="1">
      <alignment vertical="center"/>
    </xf>
    <xf numFmtId="180" fontId="34" fillId="0" borderId="0" xfId="0" applyNumberFormat="1" applyFont="1" applyFill="1" applyAlignment="1">
      <alignment vertical="center"/>
    </xf>
    <xf numFmtId="0" fontId="34" fillId="0" borderId="0" xfId="0" applyFont="1" applyFill="1" applyAlignment="1">
      <alignment vertical="center" wrapText="1"/>
    </xf>
    <xf numFmtId="0" fontId="14" fillId="0" borderId="0" xfId="0" applyFont="1" applyFill="1" applyAlignment="1">
      <alignment vertical="center"/>
    </xf>
    <xf numFmtId="181" fontId="10" fillId="0" borderId="1" xfId="0" applyNumberFormat="1" applyFont="1" applyFill="1" applyBorder="1" applyAlignment="1">
      <alignment vertical="center"/>
    </xf>
    <xf numFmtId="3" fontId="20" fillId="0" borderId="1" xfId="0" applyNumberFormat="1" applyFont="1" applyFill="1" applyBorder="1" applyAlignment="1">
      <alignment vertical="center"/>
    </xf>
    <xf numFmtId="181" fontId="41" fillId="0" borderId="1" xfId="0" applyNumberFormat="1" applyFont="1" applyFill="1" applyBorder="1" applyAlignment="1">
      <alignment vertical="center"/>
    </xf>
    <xf numFmtId="3" fontId="34" fillId="0" borderId="1" xfId="0" applyNumberFormat="1" applyFont="1" applyFill="1" applyBorder="1" applyAlignment="1">
      <alignment vertical="center"/>
    </xf>
    <xf numFmtId="0" fontId="35" fillId="0" borderId="1" xfId="0" applyFont="1" applyFill="1" applyBorder="1" applyAlignment="1">
      <alignment horizontal="left" vertical="center" indent="1"/>
    </xf>
    <xf numFmtId="181" fontId="34" fillId="0" borderId="1" xfId="0" applyNumberFormat="1" applyFont="1" applyFill="1" applyBorder="1" applyAlignment="1" applyProtection="1">
      <alignment vertical="center"/>
      <protection locked="0"/>
    </xf>
    <xf numFmtId="0" fontId="14" fillId="3" borderId="0" xfId="55" applyFill="1" applyAlignment="1">
      <alignment vertical="center"/>
    </xf>
    <xf numFmtId="0" fontId="42" fillId="3" borderId="0" xfId="55" applyFont="1" applyFill="1" applyAlignment="1">
      <alignment vertical="center"/>
    </xf>
    <xf numFmtId="0" fontId="34" fillId="3" borderId="0" xfId="55" applyFont="1" applyFill="1" applyAlignment="1">
      <alignment vertical="center"/>
    </xf>
    <xf numFmtId="0" fontId="35" fillId="3" borderId="0" xfId="63" applyFont="1" applyFill="1" applyAlignment="1"/>
    <xf numFmtId="0" fontId="14" fillId="3" borderId="0" xfId="63" applyFont="1" applyFill="1" applyAlignment="1">
      <alignment horizontal="center"/>
    </xf>
    <xf numFmtId="0" fontId="14" fillId="3" borderId="0" xfId="63" applyFont="1" applyFill="1" applyAlignment="1"/>
    <xf numFmtId="10" fontId="14" fillId="3" borderId="0" xfId="63" applyNumberFormat="1" applyFont="1" applyFill="1" applyAlignment="1">
      <alignment wrapText="1"/>
    </xf>
    <xf numFmtId="0" fontId="5" fillId="3" borderId="0" xfId="58" applyFont="1" applyFill="1" applyAlignment="1">
      <alignment vertical="center"/>
    </xf>
    <xf numFmtId="0" fontId="43" fillId="4" borderId="0" xfId="58" applyFont="1" applyFill="1" applyAlignment="1">
      <alignment vertical="center"/>
    </xf>
    <xf numFmtId="10" fontId="14" fillId="3" borderId="0" xfId="55" applyNumberFormat="1" applyFill="1" applyAlignment="1">
      <alignment vertical="center" wrapText="1"/>
    </xf>
    <xf numFmtId="0" fontId="44" fillId="3" borderId="0" xfId="55" applyFont="1" applyFill="1" applyAlignment="1">
      <alignment horizontal="center" vertical="center"/>
    </xf>
    <xf numFmtId="0" fontId="34" fillId="3" borderId="0" xfId="55" applyFont="1" applyFill="1" applyAlignment="1">
      <alignment horizontal="center" vertical="center"/>
    </xf>
    <xf numFmtId="10" fontId="45" fillId="3" borderId="21" xfId="55" applyNumberFormat="1" applyFont="1" applyFill="1" applyBorder="1" applyAlignment="1">
      <alignment horizontal="right" vertical="center" wrapText="1"/>
    </xf>
    <xf numFmtId="49" fontId="7" fillId="3" borderId="15" xfId="58" applyNumberFormat="1" applyFont="1" applyFill="1" applyBorder="1" applyAlignment="1">
      <alignment horizontal="center" vertical="center"/>
    </xf>
    <xf numFmtId="49" fontId="7" fillId="3" borderId="40" xfId="58" applyNumberFormat="1" applyFont="1" applyFill="1" applyBorder="1" applyAlignment="1">
      <alignment horizontal="center" vertical="center"/>
    </xf>
    <xf numFmtId="49" fontId="7" fillId="3" borderId="16" xfId="58" applyNumberFormat="1" applyFont="1" applyFill="1" applyBorder="1" applyAlignment="1">
      <alignment horizontal="center" vertical="center"/>
    </xf>
    <xf numFmtId="0" fontId="9" fillId="3" borderId="16" xfId="55" applyFont="1" applyFill="1" applyBorder="1" applyAlignment="1">
      <alignment horizontal="center" vertical="center" wrapText="1"/>
    </xf>
    <xf numFmtId="0" fontId="9" fillId="3" borderId="19" xfId="55" applyFont="1" applyFill="1" applyBorder="1" applyAlignment="1">
      <alignment horizontal="center" vertical="center"/>
    </xf>
    <xf numFmtId="0" fontId="9" fillId="3" borderId="38" xfId="55" applyFont="1" applyFill="1" applyBorder="1" applyAlignment="1">
      <alignment horizontal="center" vertical="center"/>
    </xf>
    <xf numFmtId="0" fontId="9" fillId="3" borderId="39" xfId="55" applyFont="1" applyFill="1" applyBorder="1" applyAlignment="1">
      <alignment horizontal="center" vertical="center"/>
    </xf>
    <xf numFmtId="49" fontId="7" fillId="3" borderId="37" xfId="58" applyNumberFormat="1" applyFont="1" applyFill="1" applyBorder="1" applyAlignment="1">
      <alignment horizontal="center" vertical="center"/>
    </xf>
    <xf numFmtId="49" fontId="7" fillId="3" borderId="41" xfId="58" applyNumberFormat="1" applyFont="1" applyFill="1" applyBorder="1" applyAlignment="1">
      <alignment horizontal="center" vertical="center"/>
    </xf>
    <xf numFmtId="49" fontId="7" fillId="3" borderId="42" xfId="58" applyNumberFormat="1" applyFont="1" applyFill="1" applyBorder="1" applyAlignment="1">
      <alignment horizontal="center" vertical="center"/>
    </xf>
    <xf numFmtId="0" fontId="9" fillId="3" borderId="42" xfId="55" applyFont="1" applyFill="1" applyBorder="1" applyAlignment="1">
      <alignment horizontal="center" vertical="center" wrapText="1"/>
    </xf>
    <xf numFmtId="0" fontId="9" fillId="3" borderId="1" xfId="55" applyFont="1" applyFill="1" applyBorder="1" applyAlignment="1">
      <alignment horizontal="center" vertical="center"/>
    </xf>
    <xf numFmtId="10" fontId="9" fillId="3" borderId="1" xfId="55" applyNumberFormat="1" applyFont="1" applyFill="1" applyBorder="1" applyAlignment="1">
      <alignment horizontal="center" vertical="center" wrapText="1"/>
    </xf>
    <xf numFmtId="182" fontId="46" fillId="0" borderId="0" xfId="0" applyNumberFormat="1" applyFont="1" applyAlignment="1">
      <alignment vertical="center" shrinkToFit="1"/>
    </xf>
    <xf numFmtId="49" fontId="47" fillId="3" borderId="1" xfId="58" applyNumberFormat="1" applyFont="1" applyFill="1" applyBorder="1" applyAlignment="1">
      <alignment horizontal="left" vertical="center"/>
    </xf>
    <xf numFmtId="0" fontId="47" fillId="3" borderId="1" xfId="58" applyFont="1" applyFill="1" applyBorder="1" applyAlignment="1">
      <alignment horizontal="left" vertical="center"/>
    </xf>
    <xf numFmtId="182" fontId="7" fillId="2" borderId="37" xfId="75" applyNumberFormat="1" applyFont="1" applyFill="1" applyBorder="1" applyAlignment="1" applyProtection="1">
      <alignment vertical="center" shrinkToFit="1"/>
      <protection locked="0"/>
    </xf>
    <xf numFmtId="182" fontId="9" fillId="3" borderId="37" xfId="55" applyNumberFormat="1" applyFont="1" applyFill="1" applyBorder="1" applyAlignment="1" applyProtection="1">
      <alignment vertical="center" shrinkToFit="1"/>
      <protection locked="0"/>
    </xf>
    <xf numFmtId="182" fontId="9" fillId="3" borderId="1" xfId="55" applyNumberFormat="1" applyFont="1" applyFill="1" applyBorder="1" applyAlignment="1" applyProtection="1">
      <alignment vertical="center" shrinkToFit="1"/>
      <protection locked="0"/>
    </xf>
    <xf numFmtId="183" fontId="6" fillId="5" borderId="1" xfId="58" applyNumberFormat="1" applyFont="1" applyFill="1" applyBorder="1" applyAlignment="1">
      <alignment vertical="center" shrinkToFit="1"/>
    </xf>
    <xf numFmtId="49" fontId="47" fillId="3" borderId="1" xfId="58" applyNumberFormat="1" applyFont="1" applyFill="1" applyBorder="1" applyAlignment="1">
      <alignment horizontal="center" vertical="center" wrapText="1"/>
    </xf>
    <xf numFmtId="49" fontId="47" fillId="3" borderId="1" xfId="58" applyNumberFormat="1" applyFont="1" applyFill="1" applyBorder="1" applyAlignment="1">
      <alignment horizontal="left" vertical="center" wrapText="1" shrinkToFit="1"/>
    </xf>
    <xf numFmtId="182" fontId="7" fillId="5" borderId="37" xfId="75" applyNumberFormat="1" applyFont="1" applyFill="1" applyBorder="1" applyAlignment="1">
      <alignment vertical="center" shrinkToFit="1"/>
    </xf>
    <xf numFmtId="0" fontId="45" fillId="3" borderId="19" xfId="63" applyFont="1" applyFill="1" applyBorder="1" applyAlignment="1">
      <alignment horizontal="center" vertical="center"/>
    </xf>
    <xf numFmtId="0" fontId="45" fillId="3" borderId="39" xfId="63" applyFont="1" applyFill="1" applyBorder="1" applyAlignment="1">
      <alignment horizontal="center" vertical="center"/>
    </xf>
    <xf numFmtId="182" fontId="9" fillId="5" borderId="39" xfId="63" applyNumberFormat="1" applyFont="1" applyFill="1" applyBorder="1" applyAlignment="1">
      <alignment vertical="center" shrinkToFit="1"/>
    </xf>
    <xf numFmtId="0" fontId="34" fillId="0" borderId="0" xfId="0" applyFont="1" applyAlignment="1"/>
    <xf numFmtId="0" fontId="16" fillId="0" borderId="0" xfId="0" applyFont="1" applyAlignment="1"/>
    <xf numFmtId="49" fontId="16" fillId="0" borderId="0" xfId="0" applyNumberFormat="1" applyFont="1">
      <alignment vertical="center"/>
    </xf>
    <xf numFmtId="49" fontId="17" fillId="0" borderId="1" xfId="0" applyNumberFormat="1" applyFont="1" applyBorder="1" applyAlignment="1">
      <alignment horizontal="left" vertical="center"/>
    </xf>
    <xf numFmtId="0" fontId="10" fillId="0" borderId="1" xfId="0" applyFont="1" applyBorder="1">
      <alignment vertical="center"/>
    </xf>
    <xf numFmtId="0" fontId="20" fillId="0" borderId="1" xfId="68" applyFont="1" applyBorder="1" applyAlignment="1">
      <alignment vertical="center" shrinkToFit="1"/>
    </xf>
    <xf numFmtId="0" fontId="20" fillId="0" borderId="1" xfId="68" applyFont="1" applyBorder="1" applyAlignment="1">
      <alignment horizontal="left" vertical="center" shrinkToFit="1"/>
    </xf>
    <xf numFmtId="0" fontId="10" fillId="0" borderId="1" xfId="0" applyFont="1" applyBorder="1" applyAlignment="1">
      <alignment horizontal="center" vertical="center"/>
    </xf>
    <xf numFmtId="176" fontId="16" fillId="0" borderId="0" xfId="0" applyNumberFormat="1" applyFont="1" applyAlignment="1">
      <alignment horizontal="right" vertical="center"/>
    </xf>
    <xf numFmtId="0" fontId="10" fillId="3" borderId="0" xfId="58" applyFont="1" applyFill="1" applyAlignment="1">
      <alignment vertical="center"/>
    </xf>
    <xf numFmtId="0" fontId="40" fillId="3" borderId="0" xfId="58" applyFont="1" applyFill="1" applyAlignment="1">
      <alignment vertical="center"/>
    </xf>
    <xf numFmtId="0" fontId="41" fillId="3" borderId="0" xfId="58" applyFont="1" applyFill="1" applyAlignment="1">
      <alignment vertical="center"/>
    </xf>
    <xf numFmtId="0" fontId="44" fillId="3" borderId="0" xfId="58" applyFont="1" applyFill="1" applyAlignment="1">
      <alignment horizontal="center" vertical="center"/>
    </xf>
    <xf numFmtId="0" fontId="9" fillId="3" borderId="1" xfId="58" applyFont="1" applyFill="1" applyBorder="1" applyAlignment="1">
      <alignment horizontal="center" vertical="center"/>
    </xf>
    <xf numFmtId="0" fontId="9" fillId="3" borderId="1" xfId="0" applyFont="1" applyFill="1" applyBorder="1" applyAlignment="1">
      <alignment horizontal="center" vertical="center"/>
    </xf>
    <xf numFmtId="0" fontId="9" fillId="3" borderId="1" xfId="58" applyFont="1" applyFill="1" applyBorder="1" applyAlignment="1">
      <alignment horizontal="center" vertical="center" wrapText="1"/>
    </xf>
    <xf numFmtId="0" fontId="9" fillId="3" borderId="1" xfId="0" applyFont="1" applyFill="1" applyBorder="1" applyAlignment="1">
      <alignment horizontal="left" vertical="center"/>
    </xf>
    <xf numFmtId="0" fontId="45" fillId="3" borderId="1" xfId="58" applyFont="1" applyFill="1" applyBorder="1" applyAlignment="1">
      <alignment vertical="center"/>
    </xf>
    <xf numFmtId="182" fontId="9" fillId="5" borderId="1" xfId="58" applyNumberFormat="1" applyFont="1" applyFill="1" applyBorder="1" applyAlignment="1">
      <alignment vertical="center" shrinkToFit="1"/>
    </xf>
    <xf numFmtId="182" fontId="9" fillId="3" borderId="1" xfId="58" applyNumberFormat="1" applyFont="1" applyFill="1" applyBorder="1" applyAlignment="1" applyProtection="1">
      <alignment vertical="center" shrinkToFit="1"/>
      <protection locked="0"/>
    </xf>
    <xf numFmtId="182" fontId="48" fillId="3" borderId="1" xfId="58" applyNumberFormat="1" applyFont="1" applyFill="1" applyBorder="1" applyAlignment="1" applyProtection="1">
      <alignment vertical="center" shrinkToFit="1"/>
      <protection locked="0"/>
    </xf>
    <xf numFmtId="177" fontId="45" fillId="3" borderId="1" xfId="58" applyNumberFormat="1" applyFont="1" applyFill="1" applyBorder="1" applyAlignment="1">
      <alignment vertical="center"/>
    </xf>
    <xf numFmtId="182" fontId="9" fillId="3" borderId="0" xfId="58" applyNumberFormat="1" applyFont="1" applyFill="1" applyAlignment="1" applyProtection="1">
      <alignment vertical="center" shrinkToFit="1"/>
      <protection locked="0"/>
    </xf>
    <xf numFmtId="0" fontId="45" fillId="3" borderId="1" xfId="58" applyFont="1" applyFill="1" applyBorder="1" applyAlignment="1">
      <alignment horizontal="left" vertical="center"/>
    </xf>
    <xf numFmtId="182" fontId="46" fillId="0" borderId="1" xfId="0" applyNumberFormat="1" applyFont="1" applyFill="1" applyBorder="1" applyAlignment="1">
      <alignment vertical="center" shrinkToFit="1"/>
    </xf>
    <xf numFmtId="182" fontId="9" fillId="0" borderId="1" xfId="58" applyNumberFormat="1" applyFont="1" applyFill="1" applyBorder="1" applyAlignment="1" applyProtection="1">
      <alignment vertical="center" shrinkToFit="1"/>
      <protection locked="0"/>
    </xf>
    <xf numFmtId="182" fontId="48" fillId="0" borderId="1" xfId="58" applyNumberFormat="1" applyFont="1" applyFill="1" applyBorder="1" applyAlignment="1" applyProtection="1">
      <alignment vertical="center" shrinkToFit="1"/>
      <protection locked="0"/>
    </xf>
    <xf numFmtId="0" fontId="9" fillId="0" borderId="1" xfId="0" applyFont="1" applyBorder="1" applyAlignment="1">
      <alignment horizontal="left" vertical="center"/>
    </xf>
    <xf numFmtId="177" fontId="45" fillId="0" borderId="1" xfId="58" applyNumberFormat="1" applyFont="1" applyBorder="1" applyAlignment="1">
      <alignment vertical="center"/>
    </xf>
    <xf numFmtId="182" fontId="9" fillId="0" borderId="1" xfId="58" applyNumberFormat="1" applyFont="1" applyBorder="1" applyAlignment="1">
      <alignment vertical="center" shrinkToFit="1"/>
    </xf>
    <xf numFmtId="182" fontId="48" fillId="0" borderId="1" xfId="58" applyNumberFormat="1" applyFont="1" applyBorder="1" applyAlignment="1">
      <alignment vertical="center" shrinkToFit="1"/>
    </xf>
    <xf numFmtId="0" fontId="49" fillId="3" borderId="1" xfId="58" applyFont="1" applyFill="1" applyBorder="1" applyAlignment="1">
      <alignment horizontal="distributed" vertical="center"/>
    </xf>
    <xf numFmtId="182" fontId="48" fillId="0" borderId="1" xfId="58" applyNumberFormat="1" applyFont="1" applyFill="1" applyBorder="1" applyAlignment="1">
      <alignment vertical="center" shrinkToFit="1"/>
    </xf>
    <xf numFmtId="0" fontId="50" fillId="3" borderId="0" xfId="58" applyFont="1" applyFill="1" applyAlignment="1">
      <alignment horizontal="center" vertical="center" wrapText="1"/>
    </xf>
    <xf numFmtId="0" fontId="50" fillId="4" borderId="0" xfId="58" applyFont="1" applyFill="1" applyAlignment="1">
      <alignment horizontal="right" vertical="center"/>
    </xf>
    <xf numFmtId="0" fontId="45" fillId="3" borderId="0" xfId="58" applyFont="1" applyFill="1" applyAlignment="1">
      <alignment horizontal="right" vertical="center"/>
    </xf>
    <xf numFmtId="182" fontId="48" fillId="5" borderId="1" xfId="58" applyNumberFormat="1" applyFont="1" applyFill="1" applyBorder="1" applyAlignment="1">
      <alignment vertical="center" shrinkToFit="1"/>
    </xf>
    <xf numFmtId="0" fontId="10" fillId="3" borderId="0" xfId="58" applyFont="1" applyFill="1" applyAlignment="1">
      <alignment horizontal="center" vertical="center" wrapText="1"/>
    </xf>
    <xf numFmtId="0" fontId="10" fillId="3" borderId="0" xfId="58" applyFont="1" applyFill="1" applyAlignment="1">
      <alignment vertical="center" wrapText="1"/>
    </xf>
    <xf numFmtId="0" fontId="44" fillId="3" borderId="0" xfId="58" applyFont="1" applyFill="1" applyAlignment="1">
      <alignment horizontal="center" vertical="center" wrapText="1"/>
    </xf>
    <xf numFmtId="0" fontId="5" fillId="3" borderId="1" xfId="58" applyFont="1" applyFill="1" applyBorder="1" applyAlignment="1">
      <alignment horizontal="center" vertical="center"/>
    </xf>
    <xf numFmtId="0" fontId="5" fillId="3" borderId="1" xfId="58" applyFont="1" applyFill="1" applyBorder="1" applyAlignment="1">
      <alignment horizontal="center" vertical="center" wrapText="1"/>
    </xf>
    <xf numFmtId="177" fontId="9" fillId="3" borderId="1" xfId="0" applyNumberFormat="1" applyFont="1" applyFill="1" applyBorder="1" applyAlignment="1">
      <alignment horizontal="left" vertical="center"/>
    </xf>
    <xf numFmtId="177" fontId="45" fillId="3" borderId="1" xfId="58" applyNumberFormat="1" applyFont="1" applyFill="1" applyBorder="1" applyAlignment="1">
      <alignment horizontal="left" vertical="center"/>
    </xf>
    <xf numFmtId="184" fontId="45" fillId="3" borderId="1" xfId="58" applyNumberFormat="1" applyFont="1" applyFill="1" applyBorder="1" applyAlignment="1">
      <alignment horizontal="left" vertical="center"/>
    </xf>
    <xf numFmtId="0" fontId="45" fillId="3" borderId="0" xfId="58" applyFont="1" applyFill="1" applyAlignment="1">
      <alignment horizontal="right" vertical="center" wrapText="1"/>
    </xf>
    <xf numFmtId="182" fontId="9" fillId="3" borderId="1" xfId="58" applyNumberFormat="1" applyFont="1" applyFill="1" applyBorder="1" applyAlignment="1">
      <alignment vertical="center" shrinkToFit="1"/>
    </xf>
    <xf numFmtId="0" fontId="51" fillId="3" borderId="1" xfId="58" applyFont="1" applyFill="1" applyBorder="1" applyAlignment="1">
      <alignment vertical="center"/>
    </xf>
    <xf numFmtId="0" fontId="50" fillId="3" borderId="0" xfId="58" applyFont="1" applyFill="1" applyAlignment="1">
      <alignment vertical="center" wrapText="1"/>
    </xf>
    <xf numFmtId="0" fontId="52" fillId="4" borderId="0" xfId="58" applyFont="1" applyFill="1" applyAlignment="1">
      <alignment vertical="center" wrapText="1"/>
    </xf>
    <xf numFmtId="0" fontId="13" fillId="3" borderId="0" xfId="58" applyFont="1" applyFill="1" applyAlignment="1">
      <alignment vertical="center"/>
    </xf>
    <xf numFmtId="0" fontId="0" fillId="3" borderId="0" xfId="58" applyFont="1" applyFill="1" applyAlignment="1">
      <alignment vertical="center"/>
    </xf>
    <xf numFmtId="10" fontId="10" fillId="3" borderId="0" xfId="58" applyNumberFormat="1" applyFont="1" applyFill="1" applyAlignment="1">
      <alignment horizontal="right" vertical="center"/>
    </xf>
    <xf numFmtId="10" fontId="10" fillId="3" borderId="0" xfId="58" applyNumberFormat="1" applyFont="1" applyFill="1" applyAlignment="1">
      <alignment vertical="center"/>
    </xf>
    <xf numFmtId="0" fontId="42" fillId="3" borderId="0" xfId="58" applyFont="1" applyFill="1" applyAlignment="1">
      <alignment vertical="center"/>
    </xf>
    <xf numFmtId="0" fontId="53" fillId="3" borderId="0" xfId="58" applyFont="1" applyFill="1" applyAlignment="1">
      <alignment vertical="center"/>
    </xf>
    <xf numFmtId="0" fontId="5" fillId="3" borderId="1" xfId="58" applyFont="1" applyFill="1" applyBorder="1" applyAlignment="1">
      <alignment horizontal="distributed" vertical="center"/>
    </xf>
    <xf numFmtId="0" fontId="5" fillId="3" borderId="1" xfId="58" applyFont="1" applyFill="1" applyBorder="1" applyAlignment="1">
      <alignment horizontal="distributed" vertical="center" indent="6"/>
    </xf>
    <xf numFmtId="0" fontId="5" fillId="3" borderId="16" xfId="58" applyFont="1" applyFill="1" applyBorder="1" applyAlignment="1">
      <alignment horizontal="center" vertical="center" wrapText="1"/>
    </xf>
    <xf numFmtId="0" fontId="5" fillId="3" borderId="19" xfId="58" applyFont="1" applyFill="1" applyBorder="1" applyAlignment="1">
      <alignment horizontal="center" vertical="center" wrapText="1"/>
    </xf>
    <xf numFmtId="0" fontId="5" fillId="3" borderId="38" xfId="58" applyFont="1" applyFill="1" applyBorder="1" applyAlignment="1">
      <alignment horizontal="center" vertical="center" wrapText="1"/>
    </xf>
    <xf numFmtId="0" fontId="5" fillId="3" borderId="39" xfId="58" applyFont="1" applyFill="1" applyBorder="1" applyAlignment="1">
      <alignment horizontal="center" vertical="center" wrapText="1"/>
    </xf>
    <xf numFmtId="0" fontId="5" fillId="3" borderId="42" xfId="58" applyFont="1" applyFill="1" applyBorder="1" applyAlignment="1">
      <alignment horizontal="center" vertical="center" wrapText="1"/>
    </xf>
    <xf numFmtId="0" fontId="5" fillId="3" borderId="1" xfId="55" applyFont="1" applyFill="1" applyBorder="1" applyAlignment="1">
      <alignment horizontal="center" vertical="center" wrapText="1"/>
    </xf>
    <xf numFmtId="0" fontId="9" fillId="3" borderId="1" xfId="58" applyFont="1" applyFill="1" applyBorder="1" applyAlignment="1">
      <alignment vertical="center"/>
    </xf>
    <xf numFmtId="0" fontId="49" fillId="3" borderId="1" xfId="58" applyFont="1" applyFill="1" applyBorder="1" applyAlignment="1">
      <alignment horizontal="distributed" vertical="center" indent="4"/>
    </xf>
    <xf numFmtId="185" fontId="9" fillId="5" borderId="1" xfId="58" applyNumberFormat="1" applyFont="1" applyFill="1" applyBorder="1" applyAlignment="1">
      <alignment vertical="center" shrinkToFit="1"/>
    </xf>
    <xf numFmtId="49" fontId="9" fillId="3" borderId="1" xfId="58" applyNumberFormat="1" applyFont="1" applyFill="1" applyBorder="1" applyAlignment="1">
      <alignment vertical="center"/>
    </xf>
    <xf numFmtId="182" fontId="9" fillId="5" borderId="1" xfId="74" applyNumberFormat="1" applyFont="1" applyFill="1" applyBorder="1" applyAlignment="1">
      <alignment vertical="center" shrinkToFit="1"/>
    </xf>
    <xf numFmtId="186" fontId="9" fillId="3" borderId="1" xfId="58" applyNumberFormat="1" applyFont="1" applyFill="1" applyBorder="1" applyAlignment="1">
      <alignment vertical="center"/>
    </xf>
    <xf numFmtId="182" fontId="9" fillId="5" borderId="1" xfId="0" applyNumberFormat="1" applyFont="1" applyFill="1" applyBorder="1" applyAlignment="1">
      <alignment vertical="center" shrinkToFit="1"/>
    </xf>
    <xf numFmtId="182" fontId="9" fillId="0" borderId="1" xfId="74" applyNumberFormat="1" applyFont="1" applyFill="1" applyBorder="1" applyAlignment="1">
      <alignment vertical="center" shrinkToFit="1"/>
    </xf>
    <xf numFmtId="182" fontId="9" fillId="0" borderId="1" xfId="58" applyNumberFormat="1" applyFont="1" applyFill="1" applyBorder="1" applyAlignment="1">
      <alignment vertical="center" shrinkToFit="1"/>
    </xf>
    <xf numFmtId="182" fontId="9" fillId="0" borderId="1" xfId="0" applyNumberFormat="1" applyFont="1" applyFill="1" applyBorder="1" applyAlignment="1">
      <alignment vertical="center" shrinkToFit="1"/>
    </xf>
    <xf numFmtId="0" fontId="13" fillId="3" borderId="21" xfId="58" applyFont="1" applyFill="1" applyBorder="1" applyAlignment="1">
      <alignment horizontal="right" vertical="center"/>
    </xf>
    <xf numFmtId="187" fontId="9" fillId="5" borderId="1" xfId="58" applyNumberFormat="1" applyFont="1" applyFill="1" applyBorder="1" applyAlignment="1">
      <alignment vertical="center" shrinkToFit="1"/>
    </xf>
    <xf numFmtId="182" fontId="9" fillId="6" borderId="1" xfId="74" applyNumberFormat="1" applyFont="1" applyFill="1" applyBorder="1" applyAlignment="1">
      <alignment vertical="center" shrinkToFit="1"/>
    </xf>
    <xf numFmtId="182" fontId="9" fillId="3" borderId="1" xfId="74" applyNumberFormat="1" applyFont="1" applyFill="1" applyBorder="1" applyAlignment="1">
      <alignment vertical="center" shrinkToFit="1"/>
    </xf>
    <xf numFmtId="187" fontId="9" fillId="3" borderId="1" xfId="58" applyNumberFormat="1" applyFont="1" applyFill="1" applyBorder="1" applyAlignment="1">
      <alignment vertical="center" shrinkToFit="1"/>
    </xf>
    <xf numFmtId="0" fontId="45" fillId="0" borderId="1" xfId="58" applyFont="1" applyBorder="1" applyAlignment="1">
      <alignment vertical="center"/>
    </xf>
    <xf numFmtId="182" fontId="45" fillId="3" borderId="1" xfId="58" applyNumberFormat="1" applyFont="1" applyFill="1" applyBorder="1" applyAlignment="1">
      <alignment vertical="center" shrinkToFit="1"/>
    </xf>
    <xf numFmtId="0" fontId="54" fillId="4" borderId="0" xfId="58" applyFont="1" applyFill="1" applyAlignment="1">
      <alignment horizontal="center" vertical="center" wrapText="1"/>
    </xf>
    <xf numFmtId="188" fontId="41" fillId="3" borderId="0" xfId="58" applyNumberFormat="1" applyFont="1" applyFill="1" applyAlignment="1">
      <alignment horizontal="right" vertical="center"/>
    </xf>
    <xf numFmtId="0" fontId="10" fillId="0" borderId="0" xfId="0" applyFont="1" applyFill="1" applyAlignment="1">
      <alignment vertical="center"/>
    </xf>
    <xf numFmtId="0" fontId="40" fillId="0" borderId="0" xfId="0" applyFont="1" applyFill="1" applyAlignment="1">
      <alignment vertical="center"/>
    </xf>
    <xf numFmtId="0" fontId="41" fillId="0" borderId="0" xfId="0" applyFont="1" applyFill="1" applyAlignment="1">
      <alignment vertical="center"/>
    </xf>
    <xf numFmtId="0" fontId="10" fillId="0" borderId="0" xfId="0" applyFont="1" applyFill="1" applyAlignment="1">
      <alignment horizontal="left" vertical="center"/>
    </xf>
    <xf numFmtId="0" fontId="10" fillId="0" borderId="0" xfId="0" applyFont="1" applyFill="1" applyAlignment="1">
      <alignment vertical="center" wrapText="1"/>
    </xf>
    <xf numFmtId="0" fontId="14" fillId="0" borderId="0" xfId="0" applyFont="1" applyFill="1" applyAlignment="1">
      <alignment horizontal="left" vertical="center"/>
    </xf>
    <xf numFmtId="0" fontId="37" fillId="0" borderId="0" xfId="0" applyFont="1" applyFill="1" applyAlignment="1">
      <alignment horizontal="center" vertical="center" wrapText="1"/>
    </xf>
    <xf numFmtId="0" fontId="34" fillId="0" borderId="0" xfId="0" applyFont="1" applyFill="1" applyAlignment="1">
      <alignment horizontal="left" vertical="center"/>
    </xf>
    <xf numFmtId="0" fontId="35" fillId="0" borderId="1" xfId="0" applyFont="1" applyFill="1" applyBorder="1" applyAlignment="1">
      <alignment horizontal="center" vertical="center"/>
    </xf>
    <xf numFmtId="0" fontId="55" fillId="0" borderId="1" xfId="0" applyNumberFormat="1" applyFont="1" applyFill="1" applyBorder="1" applyAlignment="1">
      <alignment horizontal="left" vertical="center"/>
    </xf>
    <xf numFmtId="0" fontId="35" fillId="0" borderId="1" xfId="0" applyFont="1" applyFill="1" applyBorder="1" applyAlignment="1">
      <alignment vertical="center" wrapText="1"/>
    </xf>
    <xf numFmtId="181" fontId="35" fillId="7" borderId="1" xfId="67" applyNumberFormat="1" applyFont="1" applyFill="1" applyBorder="1" applyAlignment="1" applyProtection="1">
      <alignment vertical="center"/>
      <protection locked="0"/>
    </xf>
    <xf numFmtId="180" fontId="35" fillId="0" borderId="1" xfId="73" applyNumberFormat="1" applyFont="1" applyFill="1" applyBorder="1" applyAlignment="1">
      <alignment horizontal="center" vertical="center"/>
    </xf>
    <xf numFmtId="0" fontId="55" fillId="0" borderId="1" xfId="0" applyNumberFormat="1" applyFont="1" applyFill="1" applyBorder="1" applyAlignment="1">
      <alignment horizontal="left" vertical="center" indent="1"/>
    </xf>
    <xf numFmtId="0" fontId="35" fillId="0" borderId="1" xfId="0" applyFont="1" applyFill="1" applyBorder="1" applyAlignment="1">
      <alignment horizontal="left" vertical="center" wrapText="1" indent="1"/>
    </xf>
    <xf numFmtId="0" fontId="56" fillId="0" borderId="1" xfId="0" applyNumberFormat="1" applyFont="1" applyFill="1" applyBorder="1" applyAlignment="1">
      <alignment horizontal="left" vertical="center" indent="2"/>
    </xf>
    <xf numFmtId="0" fontId="34" fillId="0" borderId="1" xfId="0" applyFont="1" applyFill="1" applyBorder="1" applyAlignment="1">
      <alignment horizontal="left" vertical="center" wrapText="1" indent="2"/>
    </xf>
    <xf numFmtId="181" fontId="34" fillId="7" borderId="1" xfId="67" applyNumberFormat="1" applyFont="1" applyFill="1" applyBorder="1" applyAlignment="1" applyProtection="1">
      <alignment vertical="center"/>
      <protection locked="0"/>
    </xf>
    <xf numFmtId="180" fontId="34" fillId="0" borderId="1" xfId="73" applyNumberFormat="1" applyFont="1" applyFill="1" applyBorder="1" applyAlignment="1">
      <alignment horizontal="center" vertical="center"/>
    </xf>
    <xf numFmtId="0" fontId="34" fillId="0" borderId="1" xfId="0" applyNumberFormat="1" applyFont="1" applyFill="1" applyBorder="1" applyAlignment="1">
      <alignment horizontal="left" vertical="center" indent="2"/>
    </xf>
    <xf numFmtId="49" fontId="55" fillId="0" borderId="1" xfId="0" applyNumberFormat="1" applyFont="1" applyFill="1" applyBorder="1" applyAlignment="1">
      <alignment horizontal="left" vertical="center" indent="1"/>
    </xf>
    <xf numFmtId="49" fontId="56" fillId="0" borderId="1" xfId="0" applyNumberFormat="1" applyFont="1" applyFill="1" applyBorder="1" applyAlignment="1">
      <alignment horizontal="left" vertical="center" indent="2"/>
    </xf>
    <xf numFmtId="0" fontId="10" fillId="0" borderId="1" xfId="0" applyFont="1" applyFill="1" applyBorder="1" applyAlignment="1">
      <alignment horizontal="left" vertical="center"/>
    </xf>
    <xf numFmtId="0" fontId="10" fillId="0" borderId="1" xfId="0" applyFont="1" applyFill="1" applyBorder="1" applyAlignment="1">
      <alignment vertical="center" wrapText="1"/>
    </xf>
    <xf numFmtId="181" fontId="34" fillId="0" borderId="1" xfId="67" applyNumberFormat="1" applyFont="1" applyFill="1" applyBorder="1" applyAlignment="1" applyProtection="1">
      <alignment vertical="center"/>
      <protection locked="0"/>
    </xf>
    <xf numFmtId="180" fontId="41" fillId="0" borderId="1" xfId="73" applyNumberFormat="1" applyFont="1" applyFill="1" applyBorder="1" applyAlignment="1">
      <alignment horizontal="center" vertical="center"/>
    </xf>
    <xf numFmtId="0" fontId="41" fillId="0" borderId="1" xfId="0" applyFont="1" applyFill="1" applyBorder="1" applyAlignment="1">
      <alignment horizontal="distributed" vertical="center" wrapText="1"/>
    </xf>
    <xf numFmtId="181" fontId="41" fillId="7" borderId="1" xfId="0" applyNumberFormat="1" applyFont="1" applyFill="1" applyBorder="1" applyAlignment="1">
      <alignment vertical="center"/>
    </xf>
    <xf numFmtId="181" fontId="35" fillId="0" borderId="1" xfId="67" applyNumberFormat="1" applyFont="1" applyFill="1" applyBorder="1" applyAlignment="1" applyProtection="1">
      <alignment vertical="center"/>
      <protection locked="0"/>
    </xf>
    <xf numFmtId="180" fontId="10" fillId="8" borderId="0" xfId="0" applyNumberFormat="1" applyFont="1" applyFill="1" applyAlignment="1">
      <alignment vertical="center" wrapText="1"/>
    </xf>
    <xf numFmtId="10" fontId="10" fillId="0" borderId="0" xfId="0" applyNumberFormat="1" applyFont="1" applyFill="1" applyAlignment="1">
      <alignment vertical="center"/>
    </xf>
    <xf numFmtId="0" fontId="50" fillId="0" borderId="0" xfId="0" applyFont="1" applyFill="1" applyAlignment="1">
      <alignment vertical="center"/>
    </xf>
    <xf numFmtId="0" fontId="10" fillId="8" borderId="0" xfId="0" applyFont="1" applyFill="1" applyAlignment="1">
      <alignment vertical="center" wrapText="1"/>
    </xf>
    <xf numFmtId="0" fontId="34" fillId="0" borderId="0" xfId="0" applyFont="1" applyFill="1" applyAlignment="1">
      <alignment horizontal="right" vertical="center" wrapText="1"/>
    </xf>
    <xf numFmtId="0" fontId="35" fillId="0" borderId="19" xfId="0" applyFont="1" applyFill="1" applyBorder="1" applyAlignment="1">
      <alignment horizontal="center" vertical="center"/>
    </xf>
    <xf numFmtId="0" fontId="35" fillId="0" borderId="39" xfId="0" applyFont="1" applyFill="1" applyBorder="1" applyAlignment="1">
      <alignment horizontal="center" vertical="center"/>
    </xf>
    <xf numFmtId="0" fontId="35" fillId="0" borderId="16" xfId="0" applyFont="1" applyFill="1" applyBorder="1" applyAlignment="1">
      <alignment horizontal="center" vertical="center" wrapText="1"/>
    </xf>
    <xf numFmtId="0" fontId="35" fillId="0" borderId="42" xfId="0" applyFont="1" applyFill="1" applyBorder="1" applyAlignment="1">
      <alignment horizontal="center" vertical="center" wrapText="1"/>
    </xf>
    <xf numFmtId="0" fontId="35" fillId="0" borderId="1" xfId="0" applyFont="1" applyFill="1" applyBorder="1" applyAlignment="1">
      <alignment horizontal="left" vertical="center"/>
    </xf>
    <xf numFmtId="181" fontId="35" fillId="0" borderId="1" xfId="0" applyNumberFormat="1" applyFont="1" applyFill="1" applyBorder="1" applyAlignment="1" applyProtection="1">
      <alignment vertical="center" wrapText="1"/>
    </xf>
    <xf numFmtId="180" fontId="35" fillId="0" borderId="1" xfId="0" applyNumberFormat="1" applyFont="1" applyFill="1" applyBorder="1" applyAlignment="1" applyProtection="1">
      <alignment vertical="center" wrapText="1"/>
    </xf>
    <xf numFmtId="181" fontId="34" fillId="0" borderId="1" xfId="0" applyNumberFormat="1" applyFont="1" applyFill="1" applyBorder="1" applyAlignment="1">
      <alignment vertical="center" wrapText="1"/>
    </xf>
    <xf numFmtId="180" fontId="34" fillId="0" borderId="1" xfId="0" applyNumberFormat="1" applyFont="1" applyFill="1" applyBorder="1" applyAlignment="1">
      <alignment vertical="center" wrapText="1"/>
    </xf>
    <xf numFmtId="181" fontId="35" fillId="0" borderId="1" xfId="0" applyNumberFormat="1" applyFont="1" applyFill="1" applyBorder="1" applyAlignment="1">
      <alignment vertical="center" wrapText="1"/>
    </xf>
    <xf numFmtId="180" fontId="35" fillId="0" borderId="1" xfId="0" applyNumberFormat="1" applyFont="1" applyFill="1" applyBorder="1" applyAlignment="1">
      <alignment vertical="center" wrapText="1"/>
    </xf>
    <xf numFmtId="0" fontId="34" fillId="0" borderId="1" xfId="0" applyFont="1" applyFill="1" applyBorder="1" applyAlignment="1">
      <alignment horizontal="left" vertical="center"/>
    </xf>
    <xf numFmtId="0" fontId="57" fillId="0" borderId="0" xfId="0" applyFont="1">
      <alignment vertical="center"/>
    </xf>
    <xf numFmtId="0" fontId="0" fillId="0" borderId="0" xfId="0" applyAlignment="1">
      <alignment horizontal="center" vertical="center"/>
    </xf>
    <xf numFmtId="0" fontId="0" fillId="0" borderId="0" xfId="0" applyFont="1">
      <alignment vertical="center"/>
    </xf>
    <xf numFmtId="0" fontId="0" fillId="0" borderId="0" xfId="0" applyFont="1" applyAlignment="1">
      <alignment horizontal="center" vertical="center"/>
    </xf>
    <xf numFmtId="0" fontId="58" fillId="0" borderId="0" xfId="0" applyFont="1" applyAlignment="1">
      <alignment horizontal="center" vertical="center"/>
    </xf>
    <xf numFmtId="0" fontId="57" fillId="0" borderId="0" xfId="0" applyFont="1" applyAlignment="1">
      <alignment horizontal="center" vertical="center"/>
    </xf>
    <xf numFmtId="0" fontId="59" fillId="0" borderId="0" xfId="6" applyNumberFormat="1" applyFont="1" applyBorder="1" applyAlignment="1">
      <alignment horizontal="left" vertical="top" wrapText="1"/>
    </xf>
    <xf numFmtId="0" fontId="0" fillId="0" borderId="0" xfId="0" applyAlignment="1">
      <alignment horizontal="center" vertical="top" wrapText="1"/>
    </xf>
    <xf numFmtId="0" fontId="60" fillId="0" borderId="0" xfId="6" applyNumberFormat="1" applyBorder="1" applyAlignment="1">
      <alignment horizontal="left" vertical="top" wrapText="1"/>
    </xf>
    <xf numFmtId="0" fontId="59" fillId="0" borderId="0" xfId="6" applyNumberFormat="1" applyFont="1" applyBorder="1" applyAlignment="1" quotePrefix="1">
      <alignment horizontal="left" vertical="top" wrapText="1"/>
    </xf>
    <xf numFmtId="0" fontId="60" fillId="0" borderId="0" xfId="6" applyNumberFormat="1" applyBorder="1" applyAlignment="1" quotePrefix="1">
      <alignment horizontal="left" vertical="top" wrapText="1"/>
    </xf>
    <xf numFmtId="49" fontId="9" fillId="3" borderId="1" xfId="58" applyNumberFormat="1" applyFont="1" applyFill="1" applyBorder="1" applyAlignment="1" quotePrefix="1">
      <alignment vertical="center"/>
    </xf>
    <xf numFmtId="177" fontId="9" fillId="3" borderId="1" xfId="0" applyNumberFormat="1" applyFont="1" applyFill="1" applyBorder="1" applyAlignment="1" quotePrefix="1">
      <alignment horizontal="left" vertical="center"/>
    </xf>
  </cellXfs>
  <cellStyles count="7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2 2" xfId="49"/>
    <cellStyle name="常规 6" xfId="50"/>
    <cellStyle name="常规 8" xfId="51"/>
    <cellStyle name="常规 2 2 2" xfId="52"/>
    <cellStyle name="Normal 2" xfId="53"/>
    <cellStyle name="Normal 3" xfId="54"/>
    <cellStyle name="常规 2 2" xfId="55"/>
    <cellStyle name="Normal" xfId="56"/>
    <cellStyle name="常规 13" xfId="57"/>
    <cellStyle name="常规 2" xfId="58"/>
    <cellStyle name="常规 3" xfId="59"/>
    <cellStyle name="常规 4" xfId="60"/>
    <cellStyle name="常规 4 2" xfId="61"/>
    <cellStyle name="常规 4 3" xfId="62"/>
    <cellStyle name="常规 5" xfId="63"/>
    <cellStyle name="常规 7" xfId="64"/>
    <cellStyle name="常规_2016年全省国有资本经营收入预算表" xfId="65"/>
    <cellStyle name="常规_2016年省级国有资本经营支出预算表" xfId="66"/>
    <cellStyle name="常规_21湖北省2015年地方财政预算表（20150331报部）" xfId="67"/>
    <cellStyle name="常规_Sheet20" xfId="68"/>
    <cellStyle name="常规_Y4-2016年社会保险基金预算" xfId="69"/>
    <cellStyle name="常规_附件：行政一处报表" xfId="70"/>
    <cellStyle name="样式 1" xfId="71"/>
    <cellStyle name="常规_04年终结算表" xfId="72"/>
    <cellStyle name="百分比 2" xfId="73"/>
    <cellStyle name="常规 11 7" xfId="74"/>
    <cellStyle name="常规 2 10" xfId="75"/>
    <cellStyle name="常规 3 2" xfId="76"/>
  </cellStyles>
  <tableStyles count="0" defaultTableStyle="TableStyleMedium2" defaultPivotStyle="PivotStyleLight16"/>
  <colors>
    <mruColors>
      <color rgb="00FF0000"/>
      <color rgb="0092D05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0" Type="http://schemas.openxmlformats.org/officeDocument/2006/relationships/styles" Target="styles.xml"/><Relationship Id="rId3" Type="http://schemas.openxmlformats.org/officeDocument/2006/relationships/worksheet" Target="worksheets/sheet3.xml"/><Relationship Id="rId29" Type="http://schemas.openxmlformats.org/officeDocument/2006/relationships/sharedStrings" Target="sharedStrings.xml"/><Relationship Id="rId28" Type="http://schemas.openxmlformats.org/officeDocument/2006/relationships/theme" Target="theme/theme1.xml"/><Relationship Id="rId27" Type="http://schemas.openxmlformats.org/officeDocument/2006/relationships/externalLink" Target="externalLinks/externalLink2.xml"/><Relationship Id="rId26" Type="http://schemas.openxmlformats.org/officeDocument/2006/relationships/externalLink" Target="externalLinks/externalLink1.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37122;&#24030;&#24066;2024&#24180;&#39044;&#31639;&#25191;&#34892;&#24773;&#20917;&#21644;2025&#24180;&#39044;&#31639;&#34920;&#65288;&#33609;&#26696;&#6528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Administrator\Desktop\&#39044;&#31639;\&#22320;&#26041;&#39044;&#31639;&#34920;\2025&#24180;\420702_&#26753;&#23376;&#28246;&#21306;_2025&#24180;&#22320;&#26041;&#36130;&#25919;&#39044;&#31639;&#34920;&#65288;&#20154;&#22823;&#25209;&#22797;&#21475;&#24452;&#65289;_20250228%201238.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基础数据"/>
      <sheetName val="封面"/>
      <sheetName val="目录"/>
      <sheetName val="表1"/>
      <sheetName val="表2"/>
      <sheetName val="表3"/>
      <sheetName val="表4"/>
      <sheetName val="表5"/>
      <sheetName val="表6"/>
      <sheetName val="表7"/>
      <sheetName val="表8"/>
      <sheetName val="表9"/>
      <sheetName val="表10"/>
      <sheetName val="表11"/>
      <sheetName val="表12"/>
      <sheetName val="表13"/>
      <sheetName val="表14"/>
      <sheetName val="表15"/>
      <sheetName val="表16"/>
      <sheetName val="表17"/>
      <sheetName val="表18"/>
      <sheetName val="表19"/>
      <sheetName val="表20"/>
      <sheetName val="表21"/>
      <sheetName val="表22"/>
      <sheetName val="表23"/>
      <sheetName val="表24"/>
      <sheetName val="表25"/>
      <sheetName val="表26"/>
      <sheetName val="表27"/>
      <sheetName val="表28"/>
    </sheetNames>
    <sheetDataSet>
      <sheetData sheetId="0"/>
      <sheetData sheetId="1"/>
      <sheetData sheetId="2"/>
      <sheetData sheetId="3"/>
      <sheetData sheetId="4"/>
      <sheetData sheetId="5"/>
      <sheetData sheetId="6"/>
      <sheetData sheetId="7"/>
      <sheetData sheetId="8"/>
      <sheetData sheetId="9"/>
      <sheetData sheetId="10"/>
      <sheetData sheetId="11">
        <row r="48">
          <cell r="B48">
            <v>2073099</v>
          </cell>
          <cell r="C48">
            <v>2133347</v>
          </cell>
        </row>
        <row r="48">
          <cell r="E48">
            <v>1107261</v>
          </cell>
        </row>
      </sheetData>
      <sheetData sheetId="12"/>
      <sheetData sheetId="13"/>
      <sheetData sheetId="14"/>
      <sheetData sheetId="15"/>
      <sheetData sheetId="16"/>
      <sheetData sheetId="17">
        <row r="43">
          <cell r="E43">
            <v>3835</v>
          </cell>
        </row>
      </sheetData>
      <sheetData sheetId="18"/>
      <sheetData sheetId="19"/>
      <sheetData sheetId="20"/>
      <sheetData sheetId="21"/>
      <sheetData sheetId="22"/>
      <sheetData sheetId="23"/>
      <sheetData sheetId="24"/>
      <sheetData sheetId="25"/>
      <sheetData sheetId="26"/>
      <sheetData sheetId="27"/>
      <sheetData sheetId="28"/>
      <sheetData sheetId="29"/>
      <sheetData sheetId="30"/>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简介"/>
      <sheetName val="填表步骤及汇总方法"/>
      <sheetName val="封面"/>
      <sheetName val="内置数据"/>
      <sheetName val="目录"/>
      <sheetName val="表一（录入表）"/>
      <sheetName val="表二"/>
      <sheetName val="表二（录入表）"/>
      <sheetName val="表三"/>
      <sheetName val="表三（录入表）"/>
      <sheetName val="表四（录入表）"/>
      <sheetName val="表五（录入表）"/>
      <sheetName val="表六（1）"/>
      <sheetName val="表六（2）"/>
      <sheetName val="表七（1）"/>
      <sheetName val="表七（2）"/>
      <sheetName val="表八（录入表）"/>
      <sheetName val="表九"/>
      <sheetName val="表九（录入表）"/>
      <sheetName val="表十（录入表）"/>
      <sheetName val="表十一"/>
      <sheetName val="表十二（录入表）"/>
      <sheetName val="表十三（录入表）"/>
      <sheetName val="表十四"/>
      <sheetName val="数据汇集"/>
    </sheetNames>
    <sheetDataSet>
      <sheetData sheetId="0"/>
      <sheetData sheetId="1"/>
      <sheetData sheetId="2"/>
      <sheetData sheetId="3"/>
      <sheetData sheetId="4"/>
      <sheetData sheetId="5"/>
      <sheetData sheetId="6">
        <row r="217">
          <cell r="E217">
            <v>0</v>
          </cell>
        </row>
      </sheetData>
      <sheetData sheetId="7"/>
      <sheetData sheetId="8">
        <row r="78">
          <cell r="E78">
            <v>77799</v>
          </cell>
        </row>
        <row r="79">
          <cell r="E79">
            <v>0</v>
          </cell>
        </row>
        <row r="84">
          <cell r="E84">
            <v>0</v>
          </cell>
        </row>
        <row r="84">
          <cell r="L84">
            <v>0</v>
          </cell>
        </row>
        <row r="97">
          <cell r="E97">
            <v>0</v>
          </cell>
        </row>
      </sheetData>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5.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8"/>
  <sheetViews>
    <sheetView topLeftCell="A13" workbookViewId="0">
      <selection activeCell="B22" sqref="B22"/>
    </sheetView>
  </sheetViews>
  <sheetFormatPr defaultColWidth="9" defaultRowHeight="13.5" outlineLevelCol="3"/>
  <cols>
    <col min="1" max="1" width="4.63333333333333" customWidth="1"/>
    <col min="2" max="2" width="73.9083333333333" customWidth="1"/>
    <col min="3" max="3" width="8.725" style="446" customWidth="1"/>
  </cols>
  <sheetData>
    <row r="1" spans="2:4">
      <c r="B1" s="447"/>
      <c r="C1" s="448"/>
      <c r="D1" s="447"/>
    </row>
    <row r="2" ht="27" customHeight="1" spans="2:3">
      <c r="B2" s="449" t="s">
        <v>0</v>
      </c>
      <c r="C2" s="449"/>
    </row>
    <row r="3" s="445" customFormat="1" ht="21" customHeight="1" spans="1:3">
      <c r="A3" s="450">
        <v>1</v>
      </c>
      <c r="B3" s="454" t="s">
        <v>1</v>
      </c>
      <c r="C3" s="452"/>
    </row>
    <row r="4" s="445" customFormat="1" ht="21" customHeight="1" spans="1:3">
      <c r="A4" s="450">
        <v>2</v>
      </c>
      <c r="B4" s="455" t="s">
        <v>2</v>
      </c>
      <c r="C4" s="452"/>
    </row>
    <row r="5" s="445" customFormat="1" ht="21" customHeight="1" spans="1:3">
      <c r="A5" s="450">
        <v>3</v>
      </c>
      <c r="B5" s="451" t="s">
        <v>3</v>
      </c>
      <c r="C5" s="452"/>
    </row>
    <row r="6" s="445" customFormat="1" ht="21" customHeight="1" spans="1:3">
      <c r="A6" s="450">
        <v>4</v>
      </c>
      <c r="B6" s="451" t="s">
        <v>4</v>
      </c>
      <c r="C6" s="452"/>
    </row>
    <row r="7" s="445" customFormat="1" ht="21" customHeight="1" spans="1:3">
      <c r="A7" s="450">
        <v>5</v>
      </c>
      <c r="B7" s="451" t="s">
        <v>5</v>
      </c>
      <c r="C7" s="452"/>
    </row>
    <row r="8" s="445" customFormat="1" ht="21" customHeight="1" spans="1:3">
      <c r="A8" s="450">
        <v>6</v>
      </c>
      <c r="B8" s="455" t="s">
        <v>6</v>
      </c>
      <c r="C8" s="452"/>
    </row>
    <row r="9" s="445" customFormat="1" ht="21" customHeight="1" spans="1:3">
      <c r="A9" s="450">
        <v>7</v>
      </c>
      <c r="B9" s="453" t="s">
        <v>7</v>
      </c>
      <c r="C9" s="452"/>
    </row>
    <row r="10" s="445" customFormat="1" ht="21" customHeight="1" spans="1:3">
      <c r="A10" s="450">
        <v>8</v>
      </c>
      <c r="B10" s="455" t="s">
        <v>8</v>
      </c>
      <c r="C10" s="452"/>
    </row>
    <row r="11" s="445" customFormat="1" ht="21" customHeight="1" spans="1:3">
      <c r="A11" s="450">
        <v>9</v>
      </c>
      <c r="B11" s="455" t="s">
        <v>9</v>
      </c>
      <c r="C11" s="452"/>
    </row>
    <row r="12" s="445" customFormat="1" ht="21" customHeight="1" spans="1:3">
      <c r="A12" s="450">
        <v>10</v>
      </c>
      <c r="B12" s="455" t="s">
        <v>10</v>
      </c>
      <c r="C12" s="452"/>
    </row>
    <row r="13" s="445" customFormat="1" ht="21" customHeight="1" spans="1:3">
      <c r="A13" s="450">
        <v>11</v>
      </c>
      <c r="B13" s="455" t="s">
        <v>11</v>
      </c>
      <c r="C13" s="452"/>
    </row>
    <row r="14" s="445" customFormat="1" ht="21" customHeight="1" spans="1:3">
      <c r="A14" s="450">
        <v>12</v>
      </c>
      <c r="B14" s="455" t="s">
        <v>12</v>
      </c>
      <c r="C14" s="452"/>
    </row>
    <row r="15" s="445" customFormat="1" ht="21" customHeight="1" spans="1:3">
      <c r="A15" s="450">
        <v>13</v>
      </c>
      <c r="B15" s="455" t="s">
        <v>13</v>
      </c>
      <c r="C15" s="452"/>
    </row>
    <row r="16" s="445" customFormat="1" ht="21" customHeight="1" spans="1:3">
      <c r="A16" s="450">
        <v>14</v>
      </c>
      <c r="B16" s="455" t="s">
        <v>14</v>
      </c>
      <c r="C16" s="452"/>
    </row>
    <row r="17" s="445" customFormat="1" ht="21" customHeight="1" spans="1:3">
      <c r="A17" s="450">
        <v>15</v>
      </c>
      <c r="B17" s="455" t="s">
        <v>15</v>
      </c>
      <c r="C17" s="452"/>
    </row>
    <row r="18" s="445" customFormat="1" ht="21" customHeight="1" spans="1:3">
      <c r="A18" s="450">
        <v>16</v>
      </c>
      <c r="B18" s="455" t="s">
        <v>16</v>
      </c>
      <c r="C18" s="452"/>
    </row>
    <row r="19" s="445" customFormat="1" ht="21" customHeight="1" spans="1:3">
      <c r="A19" s="450">
        <v>17</v>
      </c>
      <c r="B19" s="455" t="s">
        <v>17</v>
      </c>
      <c r="C19" s="452"/>
    </row>
    <row r="20" s="445" customFormat="1" ht="21" customHeight="1" spans="1:3">
      <c r="A20" s="450">
        <v>18</v>
      </c>
      <c r="B20" s="455" t="s">
        <v>18</v>
      </c>
      <c r="C20" s="452"/>
    </row>
    <row r="21" s="445" customFormat="1" ht="21" customHeight="1" spans="1:3">
      <c r="A21" s="450">
        <v>19</v>
      </c>
      <c r="B21" s="455" t="s">
        <v>19</v>
      </c>
      <c r="C21" s="452"/>
    </row>
    <row r="22" s="445" customFormat="1" ht="21" customHeight="1" spans="1:3">
      <c r="A22" s="450">
        <v>20</v>
      </c>
      <c r="B22" s="455" t="s">
        <v>20</v>
      </c>
      <c r="C22" s="452"/>
    </row>
    <row r="23" s="445" customFormat="1" ht="21" customHeight="1" spans="1:3">
      <c r="A23" s="450">
        <v>21</v>
      </c>
      <c r="B23" s="455" t="s">
        <v>21</v>
      </c>
      <c r="C23" s="452"/>
    </row>
    <row r="24" s="445" customFormat="1" ht="21" customHeight="1" spans="1:3">
      <c r="A24" s="450">
        <v>22</v>
      </c>
      <c r="B24" s="455" t="s">
        <v>22</v>
      </c>
      <c r="C24" s="452"/>
    </row>
    <row r="25" s="445" customFormat="1" ht="21" customHeight="1" spans="1:3">
      <c r="A25" s="450">
        <v>23</v>
      </c>
      <c r="B25" s="455" t="s">
        <v>23</v>
      </c>
      <c r="C25" s="452"/>
    </row>
    <row r="26" s="445" customFormat="1" ht="21" customHeight="1" spans="1:3">
      <c r="A26" s="450">
        <v>24</v>
      </c>
      <c r="B26" s="455" t="s">
        <v>24</v>
      </c>
      <c r="C26" s="452"/>
    </row>
    <row r="27" s="445" customFormat="1" ht="21" customHeight="1" spans="1:3">
      <c r="A27" s="450"/>
      <c r="B27" s="453"/>
      <c r="C27" s="452"/>
    </row>
    <row r="28" spans="1:3">
      <c r="A28" s="450"/>
      <c r="B28" s="453"/>
      <c r="C28" s="452"/>
    </row>
  </sheetData>
  <mergeCells count="1">
    <mergeCell ref="B2:C2"/>
  </mergeCells>
  <hyperlinks>
    <hyperlink ref="B3" location="一般公共预算收入预算表!A1" display="一般公共预算收入预算表"/>
    <hyperlink ref="B4" location="一般公共预算支出预算表!A1" display="一般公共预算支出预算表"/>
    <hyperlink ref="B5" location="本级基本支出预算表!A1" display="一般公共预算收支平衡表"/>
    <hyperlink ref="B8" location="一般公共预算税收返还及转移支付表!A1" display="一般公共预算税收返还及转移支付表"/>
    <hyperlink ref="B10" location="政府性基金收入预算表!A1" display="政府性基金收入预算表"/>
    <hyperlink ref="B11" location="政府性基金支出预算表!A1" display="政府性基金支出预算表"/>
    <hyperlink ref="B12" location="政府性基金预算转移支付表!A1" display="政府性基金预算转移支付表"/>
    <hyperlink ref="B13" location="国有资本经营收入预算表!A1" display="国有资本经营收入预算表"/>
    <hyperlink ref="B14" location="国有资本经营支出预算表!A1" display="国有资本经营支出预算表"/>
    <hyperlink ref="B15" location="国有资本经营预算转移支付表!A1" display="国有资本经营预算转移支付表"/>
    <hyperlink ref="B16" location="社会保险基金收入预算表!A1" display="社会保险基金收入预算表"/>
    <hyperlink ref="B17" location="社会保险基金支出预算表!A1" display="社会保险基金支出预算表"/>
    <hyperlink ref="B24" location="政府一般债务限额和余额情况表!A1" display="政府一般债务限额和余额情况表"/>
    <hyperlink ref="B25" location="政府专项债务限额和余额情况表!A1" display="政府专项债务限额和余额情况表"/>
    <hyperlink ref="B26" location="地方政府债券还本付息情况表!A1" display="地方政府债券还本付息情况表"/>
    <hyperlink ref="B18" location="城乡居民基本养老保险基金收支预算表!A1" display="城乡居民基本养老保险基金收支预算表"/>
    <hyperlink ref="B19" location="机关事业单位基本养老保险基金收支预算表!A1" display="机关事业单位基本养老保险基金收支预算表"/>
    <hyperlink ref="B20" location="'职工基本医疗保险(含生育保险)基金收支预算表'!A1" display="职工基本医疗保险(含生育保险)基金收支预算表"/>
    <hyperlink ref="B21" location="城乡居民基本医疗保险基金收支预算表!A1" display="城乡居民基本医疗保险基金收支预算表"/>
    <hyperlink ref="B22" location="工伤保险基金收支预算表!A1" display="工伤保险基金收支预算表"/>
    <hyperlink ref="B23" location="失业保险基金收支预算表!A1" display="失业保险基金收支预算表"/>
  </hyperlink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9"/>
  <sheetViews>
    <sheetView showZeros="0" view="pageBreakPreview" zoomScale="115" zoomScaleNormal="100" workbookViewId="0">
      <selection activeCell="I22" sqref="I22"/>
    </sheetView>
  </sheetViews>
  <sheetFormatPr defaultColWidth="9" defaultRowHeight="13.5"/>
  <cols>
    <col min="1" max="1" width="10.0916666666667" style="399" customWidth="1"/>
    <col min="2" max="2" width="34.0166666666667" style="399" customWidth="1"/>
    <col min="3" max="3" width="11.2" style="403" customWidth="1"/>
    <col min="4" max="4" width="11.2" style="431" customWidth="1"/>
    <col min="5" max="5" width="11.7" style="431" customWidth="1"/>
    <col min="6" max="7" width="10.2" style="403" customWidth="1"/>
    <col min="8" max="8" width="9" style="399"/>
    <col min="9" max="9" width="12.6" style="399" customWidth="1"/>
    <col min="10" max="10" width="9" style="399" customWidth="1"/>
    <col min="11" max="11" width="12.6666666666667" style="399" customWidth="1"/>
    <col min="12" max="16384" width="9" style="399"/>
  </cols>
  <sheetData>
    <row r="1" s="399" customFormat="1" ht="22" customHeight="1" spans="1:7">
      <c r="A1" s="270" t="s">
        <v>25</v>
      </c>
      <c r="B1" s="270"/>
      <c r="C1" s="269"/>
      <c r="D1" s="269"/>
      <c r="E1" s="269"/>
      <c r="F1" s="269"/>
      <c r="G1" s="269"/>
    </row>
    <row r="2" s="400" customFormat="1" ht="35" customHeight="1" spans="1:7">
      <c r="A2" s="240" t="s">
        <v>26</v>
      </c>
      <c r="B2" s="240"/>
      <c r="C2" s="405"/>
      <c r="D2" s="405"/>
      <c r="E2" s="405"/>
      <c r="F2" s="405"/>
      <c r="G2" s="405"/>
    </row>
    <row r="3" s="399" customFormat="1" ht="24" customHeight="1" spans="1:7">
      <c r="A3" s="234"/>
      <c r="B3" s="234"/>
      <c r="C3" s="269"/>
      <c r="D3" s="269"/>
      <c r="E3" s="269"/>
      <c r="F3" s="269"/>
      <c r="G3" s="432" t="s">
        <v>27</v>
      </c>
    </row>
    <row r="4" s="399" customFormat="1" ht="28.95" customHeight="1" spans="1:7">
      <c r="A4" s="433" t="s">
        <v>28</v>
      </c>
      <c r="B4" s="434"/>
      <c r="C4" s="435" t="s">
        <v>29</v>
      </c>
      <c r="D4" s="435" t="s">
        <v>30</v>
      </c>
      <c r="E4" s="192" t="s">
        <v>31</v>
      </c>
      <c r="F4" s="192"/>
      <c r="G4" s="192"/>
    </row>
    <row r="5" s="399" customFormat="1" ht="27" spans="1:7">
      <c r="A5" s="407" t="s">
        <v>32</v>
      </c>
      <c r="B5" s="407" t="s">
        <v>33</v>
      </c>
      <c r="C5" s="436"/>
      <c r="D5" s="436"/>
      <c r="E5" s="192" t="s">
        <v>34</v>
      </c>
      <c r="F5" s="247" t="s">
        <v>35</v>
      </c>
      <c r="G5" s="247" t="s">
        <v>36</v>
      </c>
    </row>
    <row r="6" s="399" customFormat="1" ht="24" customHeight="1" spans="1:11">
      <c r="A6" s="437">
        <v>101</v>
      </c>
      <c r="B6" s="204" t="s">
        <v>37</v>
      </c>
      <c r="C6" s="438">
        <f>SUM(C7:C22)</f>
        <v>42550</v>
      </c>
      <c r="D6" s="438">
        <f>SUM(D7:D22)</f>
        <v>41517</v>
      </c>
      <c r="E6" s="438">
        <f>SUM(E7:E22)</f>
        <v>48600</v>
      </c>
      <c r="F6" s="439">
        <f t="shared" ref="F6:F8" si="0">IF(C6&gt;0,E6/C6,0)</f>
        <v>1.14218566392479</v>
      </c>
      <c r="G6" s="439">
        <f t="shared" ref="G6:G8" si="1">IF(D6&gt;0,E6/D6,0)</f>
        <v>1.17060481248645</v>
      </c>
      <c r="I6" s="428"/>
      <c r="K6" s="428"/>
    </row>
    <row r="7" s="399" customFormat="1" ht="24" customHeight="1" spans="1:7">
      <c r="A7" s="257">
        <v>10101</v>
      </c>
      <c r="B7" s="257" t="s">
        <v>38</v>
      </c>
      <c r="C7" s="440">
        <v>14070</v>
      </c>
      <c r="D7" s="440">
        <v>15000</v>
      </c>
      <c r="E7" s="440">
        <v>16000</v>
      </c>
      <c r="F7" s="441">
        <f t="shared" si="0"/>
        <v>1.13717128642502</v>
      </c>
      <c r="G7" s="441">
        <f t="shared" si="1"/>
        <v>1.06666666666667</v>
      </c>
    </row>
    <row r="8" s="399" customFormat="1" ht="24" customHeight="1" spans="1:7">
      <c r="A8" s="257">
        <v>10104</v>
      </c>
      <c r="B8" s="257" t="s">
        <v>39</v>
      </c>
      <c r="C8" s="440">
        <v>7300</v>
      </c>
      <c r="D8" s="440">
        <v>6975</v>
      </c>
      <c r="E8" s="440">
        <v>8000</v>
      </c>
      <c r="F8" s="441">
        <f t="shared" si="0"/>
        <v>1.0958904109589</v>
      </c>
      <c r="G8" s="441">
        <f t="shared" si="1"/>
        <v>1.14695340501792</v>
      </c>
    </row>
    <row r="9" s="399" customFormat="1" ht="24" customHeight="1" spans="1:7">
      <c r="A9" s="257">
        <v>10105</v>
      </c>
      <c r="B9" s="257" t="s">
        <v>40</v>
      </c>
      <c r="C9" s="440"/>
      <c r="D9" s="440"/>
      <c r="E9" s="440"/>
      <c r="F9" s="441"/>
      <c r="G9" s="441"/>
    </row>
    <row r="10" s="399" customFormat="1" ht="24" customHeight="1" spans="1:7">
      <c r="A10" s="257">
        <v>10106</v>
      </c>
      <c r="B10" s="257" t="s">
        <v>41</v>
      </c>
      <c r="C10" s="440">
        <v>280</v>
      </c>
      <c r="D10" s="440">
        <v>356</v>
      </c>
      <c r="E10" s="440">
        <v>350</v>
      </c>
      <c r="F10" s="441">
        <f t="shared" ref="F10:F19" si="2">IF(C10&gt;0,E10/C10,0)</f>
        <v>1.25</v>
      </c>
      <c r="G10" s="441">
        <f t="shared" ref="G10:G19" si="3">IF(D10&gt;0,E10/D10,0)</f>
        <v>0.98314606741573</v>
      </c>
    </row>
    <row r="11" s="399" customFormat="1" ht="24" customHeight="1" spans="1:7">
      <c r="A11" s="257">
        <v>10107</v>
      </c>
      <c r="B11" s="257" t="s">
        <v>42</v>
      </c>
      <c r="C11" s="440"/>
      <c r="D11" s="440">
        <v>10</v>
      </c>
      <c r="E11" s="440"/>
      <c r="F11" s="441">
        <f t="shared" si="2"/>
        <v>0</v>
      </c>
      <c r="G11" s="441">
        <f t="shared" si="3"/>
        <v>0</v>
      </c>
    </row>
    <row r="12" s="399" customFormat="1" ht="24" customHeight="1" spans="1:7">
      <c r="A12" s="257">
        <v>10109</v>
      </c>
      <c r="B12" s="257" t="s">
        <v>43</v>
      </c>
      <c r="C12" s="440">
        <v>1050</v>
      </c>
      <c r="D12" s="440">
        <v>1247</v>
      </c>
      <c r="E12" s="440">
        <v>1400</v>
      </c>
      <c r="F12" s="441">
        <f t="shared" si="2"/>
        <v>1.33333333333333</v>
      </c>
      <c r="G12" s="441">
        <f t="shared" si="3"/>
        <v>1.12269446672013</v>
      </c>
    </row>
    <row r="13" s="399" customFormat="1" ht="24" customHeight="1" spans="1:7">
      <c r="A13" s="257">
        <v>10110</v>
      </c>
      <c r="B13" s="257" t="s">
        <v>44</v>
      </c>
      <c r="C13" s="440">
        <v>1500</v>
      </c>
      <c r="D13" s="440">
        <v>1793</v>
      </c>
      <c r="E13" s="440">
        <v>2000</v>
      </c>
      <c r="F13" s="441">
        <f t="shared" si="2"/>
        <v>1.33333333333333</v>
      </c>
      <c r="G13" s="441">
        <f t="shared" si="3"/>
        <v>1.1154489682097</v>
      </c>
    </row>
    <row r="14" s="399" customFormat="1" ht="24" customHeight="1" spans="1:7">
      <c r="A14" s="257">
        <v>10111</v>
      </c>
      <c r="B14" s="257" t="s">
        <v>45</v>
      </c>
      <c r="C14" s="440">
        <v>400</v>
      </c>
      <c r="D14" s="440">
        <v>353</v>
      </c>
      <c r="E14" s="440">
        <v>330</v>
      </c>
      <c r="F14" s="441">
        <f t="shared" si="2"/>
        <v>0.825</v>
      </c>
      <c r="G14" s="441">
        <f t="shared" si="3"/>
        <v>0.934844192634561</v>
      </c>
    </row>
    <row r="15" s="399" customFormat="1" ht="24" customHeight="1" spans="1:7">
      <c r="A15" s="257">
        <v>10112</v>
      </c>
      <c r="B15" s="257" t="s">
        <v>46</v>
      </c>
      <c r="C15" s="440">
        <v>2600</v>
      </c>
      <c r="D15" s="440">
        <v>2586</v>
      </c>
      <c r="E15" s="440">
        <v>2800</v>
      </c>
      <c r="F15" s="441">
        <f t="shared" si="2"/>
        <v>1.07692307692308</v>
      </c>
      <c r="G15" s="441">
        <f t="shared" si="3"/>
        <v>1.08275328692962</v>
      </c>
    </row>
    <row r="16" s="399" customFormat="1" ht="24" customHeight="1" spans="1:7">
      <c r="A16" s="257">
        <v>10113</v>
      </c>
      <c r="B16" s="257" t="s">
        <v>47</v>
      </c>
      <c r="C16" s="440">
        <v>7240</v>
      </c>
      <c r="D16" s="440">
        <v>761</v>
      </c>
      <c r="E16" s="440">
        <v>3520</v>
      </c>
      <c r="F16" s="441">
        <f t="shared" si="2"/>
        <v>0.486187845303867</v>
      </c>
      <c r="G16" s="441">
        <f t="shared" si="3"/>
        <v>4.62549277266754</v>
      </c>
    </row>
    <row r="17" s="399" customFormat="1" ht="24" customHeight="1" spans="1:7">
      <c r="A17" s="257">
        <v>10114</v>
      </c>
      <c r="B17" s="257" t="s">
        <v>48</v>
      </c>
      <c r="C17" s="440"/>
      <c r="D17" s="440">
        <v>3</v>
      </c>
      <c r="E17" s="440"/>
      <c r="F17" s="441">
        <f t="shared" si="2"/>
        <v>0</v>
      </c>
      <c r="G17" s="441">
        <f t="shared" si="3"/>
        <v>0</v>
      </c>
    </row>
    <row r="18" s="399" customFormat="1" ht="24" customHeight="1" spans="1:7">
      <c r="A18" s="257">
        <v>10118</v>
      </c>
      <c r="B18" s="257" t="s">
        <v>49</v>
      </c>
      <c r="C18" s="440">
        <v>1100</v>
      </c>
      <c r="D18" s="440">
        <v>3041</v>
      </c>
      <c r="E18" s="440">
        <v>2200</v>
      </c>
      <c r="F18" s="441">
        <f t="shared" si="2"/>
        <v>2</v>
      </c>
      <c r="G18" s="441">
        <f t="shared" si="3"/>
        <v>0.723446234791187</v>
      </c>
    </row>
    <row r="19" s="399" customFormat="1" ht="24" customHeight="1" spans="1:7">
      <c r="A19" s="257">
        <v>10119</v>
      </c>
      <c r="B19" s="257" t="s">
        <v>50</v>
      </c>
      <c r="C19" s="440">
        <v>7000</v>
      </c>
      <c r="D19" s="440">
        <v>9379</v>
      </c>
      <c r="E19" s="440">
        <v>12000</v>
      </c>
      <c r="F19" s="441">
        <f t="shared" si="2"/>
        <v>1.71428571428571</v>
      </c>
      <c r="G19" s="441">
        <f t="shared" si="3"/>
        <v>1.27945409958418</v>
      </c>
    </row>
    <row r="20" s="399" customFormat="1" ht="24" customHeight="1" spans="1:7">
      <c r="A20" s="257">
        <v>10120</v>
      </c>
      <c r="B20" s="257" t="s">
        <v>51</v>
      </c>
      <c r="C20" s="440"/>
      <c r="D20" s="440"/>
      <c r="E20" s="440"/>
      <c r="F20" s="441"/>
      <c r="G20" s="441"/>
    </row>
    <row r="21" s="399" customFormat="1" ht="24" customHeight="1" spans="1:7">
      <c r="A21" s="257">
        <v>10121</v>
      </c>
      <c r="B21" s="257" t="s">
        <v>52</v>
      </c>
      <c r="C21" s="440">
        <v>10</v>
      </c>
      <c r="D21" s="440">
        <v>13</v>
      </c>
      <c r="E21" s="440"/>
      <c r="F21" s="441">
        <f t="shared" ref="F21:F26" si="4">IF(C21&gt;0,E21/C21,0)</f>
        <v>0</v>
      </c>
      <c r="G21" s="441">
        <f t="shared" ref="G21:G26" si="5">IF(D21&gt;0,E21/D21,0)</f>
        <v>0</v>
      </c>
    </row>
    <row r="22" s="399" customFormat="1" ht="24" customHeight="1" spans="1:7">
      <c r="A22" s="257">
        <v>10199</v>
      </c>
      <c r="B22" s="257" t="s">
        <v>53</v>
      </c>
      <c r="C22" s="440"/>
      <c r="D22" s="440"/>
      <c r="E22" s="440"/>
      <c r="F22" s="441"/>
      <c r="G22" s="441"/>
    </row>
    <row r="23" s="399" customFormat="1" ht="24" customHeight="1" spans="1:11">
      <c r="A23" s="437">
        <v>103</v>
      </c>
      <c r="B23" s="204" t="s">
        <v>54</v>
      </c>
      <c r="C23" s="442">
        <f>SUM(C24:C31)</f>
        <v>12300</v>
      </c>
      <c r="D23" s="438">
        <f>SUM(D24:D31)</f>
        <v>13626</v>
      </c>
      <c r="E23" s="442">
        <f>SUM(E24:E31)</f>
        <v>6000</v>
      </c>
      <c r="F23" s="443">
        <f t="shared" si="4"/>
        <v>0.48780487804878</v>
      </c>
      <c r="G23" s="443">
        <f t="shared" si="5"/>
        <v>0.440334654337296</v>
      </c>
      <c r="I23" s="428"/>
      <c r="K23" s="428"/>
    </row>
    <row r="24" s="399" customFormat="1" ht="24" customHeight="1" spans="1:7">
      <c r="A24" s="257">
        <v>10302</v>
      </c>
      <c r="B24" s="257" t="s">
        <v>55</v>
      </c>
      <c r="C24" s="440">
        <v>1300</v>
      </c>
      <c r="D24" s="440">
        <v>1590</v>
      </c>
      <c r="E24" s="440">
        <v>1200</v>
      </c>
      <c r="F24" s="441">
        <f t="shared" si="4"/>
        <v>0.923076923076923</v>
      </c>
      <c r="G24" s="441">
        <f t="shared" si="5"/>
        <v>0.754716981132076</v>
      </c>
    </row>
    <row r="25" s="399" customFormat="1" ht="24" customHeight="1" spans="1:7">
      <c r="A25" s="257">
        <v>10304</v>
      </c>
      <c r="B25" s="257" t="s">
        <v>56</v>
      </c>
      <c r="C25" s="440">
        <v>2000</v>
      </c>
      <c r="D25" s="440">
        <v>1995</v>
      </c>
      <c r="E25" s="440">
        <v>1200</v>
      </c>
      <c r="F25" s="441">
        <f t="shared" si="4"/>
        <v>0.6</v>
      </c>
      <c r="G25" s="441">
        <f t="shared" si="5"/>
        <v>0.601503759398496</v>
      </c>
    </row>
    <row r="26" s="399" customFormat="1" ht="24" customHeight="1" spans="1:7">
      <c r="A26" s="257">
        <v>10305</v>
      </c>
      <c r="B26" s="257" t="s">
        <v>57</v>
      </c>
      <c r="C26" s="440">
        <v>500</v>
      </c>
      <c r="D26" s="440">
        <v>1191</v>
      </c>
      <c r="E26" s="440">
        <v>700</v>
      </c>
      <c r="F26" s="441">
        <f t="shared" si="4"/>
        <v>1.4</v>
      </c>
      <c r="G26" s="441">
        <f t="shared" si="5"/>
        <v>0.587741393786734</v>
      </c>
    </row>
    <row r="27" s="399" customFormat="1" ht="24" customHeight="1" spans="1:7">
      <c r="A27" s="257">
        <v>10306</v>
      </c>
      <c r="B27" s="257" t="s">
        <v>58</v>
      </c>
      <c r="C27" s="440"/>
      <c r="D27" s="440"/>
      <c r="E27" s="440"/>
      <c r="F27" s="441"/>
      <c r="G27" s="441"/>
    </row>
    <row r="28" s="399" customFormat="1" ht="24" customHeight="1" spans="1:7">
      <c r="A28" s="257">
        <v>10307</v>
      </c>
      <c r="B28" s="257" t="s">
        <v>59</v>
      </c>
      <c r="C28" s="440">
        <v>4700</v>
      </c>
      <c r="D28" s="440">
        <v>5171</v>
      </c>
      <c r="E28" s="440">
        <v>2000</v>
      </c>
      <c r="F28" s="441">
        <f t="shared" ref="F28:F31" si="6">IF(C28&gt;0,E28/C28,0)</f>
        <v>0.425531914893617</v>
      </c>
      <c r="G28" s="441">
        <f t="shared" ref="G28:G31" si="7">IF(D28&gt;0,E28/D28,0)</f>
        <v>0.38677238445175</v>
      </c>
    </row>
    <row r="29" s="399" customFormat="1" ht="24" customHeight="1" spans="1:7">
      <c r="A29" s="257">
        <v>10308</v>
      </c>
      <c r="B29" s="257" t="s">
        <v>60</v>
      </c>
      <c r="C29" s="440">
        <v>10</v>
      </c>
      <c r="D29" s="440">
        <v>4</v>
      </c>
      <c r="E29" s="440">
        <v>5</v>
      </c>
      <c r="F29" s="441">
        <f t="shared" si="6"/>
        <v>0.5</v>
      </c>
      <c r="G29" s="441">
        <f t="shared" si="7"/>
        <v>1.25</v>
      </c>
    </row>
    <row r="30" s="430" customFormat="1" ht="24" customHeight="1" spans="1:7">
      <c r="A30" s="257">
        <v>10309</v>
      </c>
      <c r="B30" s="257" t="s">
        <v>61</v>
      </c>
      <c r="C30" s="440">
        <v>90</v>
      </c>
      <c r="D30" s="440">
        <v>44</v>
      </c>
      <c r="E30" s="440">
        <v>10</v>
      </c>
      <c r="F30" s="441">
        <f t="shared" si="6"/>
        <v>0.111111111111111</v>
      </c>
      <c r="G30" s="441">
        <f t="shared" si="7"/>
        <v>0.227272727272727</v>
      </c>
    </row>
    <row r="31" s="430" customFormat="1" ht="24" customHeight="1" spans="1:7">
      <c r="A31" s="257">
        <v>10399</v>
      </c>
      <c r="B31" s="257" t="s">
        <v>62</v>
      </c>
      <c r="C31" s="440">
        <v>3700</v>
      </c>
      <c r="D31" s="440">
        <v>3631</v>
      </c>
      <c r="E31" s="440">
        <v>885</v>
      </c>
      <c r="F31" s="441">
        <f t="shared" si="6"/>
        <v>0.239189189189189</v>
      </c>
      <c r="G31" s="441">
        <f t="shared" si="7"/>
        <v>0.24373450839989</v>
      </c>
    </row>
    <row r="32" s="430" customFormat="1" ht="24" customHeight="1" spans="1:7">
      <c r="A32" s="444"/>
      <c r="B32" s="262" t="s">
        <v>63</v>
      </c>
      <c r="C32" s="440"/>
      <c r="D32" s="440"/>
      <c r="E32" s="440"/>
      <c r="F32" s="441"/>
      <c r="G32" s="441"/>
    </row>
    <row r="33" s="399" customFormat="1" ht="24" customHeight="1" spans="1:7">
      <c r="A33" s="204"/>
      <c r="B33" s="261" t="s">
        <v>64</v>
      </c>
      <c r="C33" s="442">
        <f>SUM(C6,C23)</f>
        <v>54850</v>
      </c>
      <c r="D33" s="442">
        <f>D6+D23</f>
        <v>55143</v>
      </c>
      <c r="E33" s="442">
        <f>E6+E23</f>
        <v>54600</v>
      </c>
      <c r="F33" s="443">
        <f>IF(C33&gt;0,E33/C33,0)</f>
        <v>0.995442114858706</v>
      </c>
      <c r="G33" s="443">
        <f>IF(D33&gt;0,E33/D33,0)</f>
        <v>0.990152875251619</v>
      </c>
    </row>
    <row r="36" s="399" customFormat="1" spans="3:7">
      <c r="C36" s="403"/>
      <c r="D36" s="428"/>
      <c r="E36" s="431"/>
      <c r="F36" s="403"/>
      <c r="G36" s="403"/>
    </row>
    <row r="39" s="399" customFormat="1" spans="3:7">
      <c r="C39" s="403"/>
      <c r="D39" s="428"/>
      <c r="E39" s="431"/>
      <c r="F39" s="403"/>
      <c r="G39" s="403"/>
    </row>
  </sheetData>
  <mergeCells count="5">
    <mergeCell ref="A2:G2"/>
    <mergeCell ref="A4:B4"/>
    <mergeCell ref="E4:G4"/>
    <mergeCell ref="C4:C5"/>
    <mergeCell ref="D4:D5"/>
  </mergeCells>
  <printOptions horizontalCentered="1"/>
  <pageMargins left="0.590277777777778" right="0.590277777777778" top="0.668055555555556" bottom="0.55" header="0.118055555555556" footer="0.279166666666667"/>
  <pageSetup paperSize="9" scale="64" fitToHeight="0" orientation="portrait"/>
  <headerFooter alignWithMargins="0" scaleWithDoc="0">
    <oddFooter>&amp;C第 &amp;P 页，共 &amp;N 页</oddFooter>
    <evenFooter>&amp;L- &amp;P-</even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374"/>
  <sheetViews>
    <sheetView showZeros="0" view="pageBreakPreview" zoomScale="110" zoomScaleNormal="100" workbookViewId="0">
      <pane xSplit="3" ySplit="4" topLeftCell="D1329" activePane="bottomRight" state="frozen"/>
      <selection/>
      <selection pane="topRight"/>
      <selection pane="bottomLeft"/>
      <selection pane="bottomRight" activeCell="J1341" sqref="J1341"/>
    </sheetView>
  </sheetViews>
  <sheetFormatPr defaultColWidth="9" defaultRowHeight="13.5" outlineLevelCol="6"/>
  <cols>
    <col min="1" max="1" width="12.5" style="402" customWidth="1"/>
    <col min="2" max="2" width="27.1" style="403" customWidth="1"/>
    <col min="3" max="5" width="11.6666666666667" style="399" customWidth="1"/>
    <col min="6" max="6" width="10.1666666666667" style="399" customWidth="1"/>
    <col min="7" max="7" width="10.6666666666667" style="399" customWidth="1"/>
    <col min="8" max="16384" width="9" style="399"/>
  </cols>
  <sheetData>
    <row r="1" s="399" customFormat="1" ht="14.25" spans="1:7">
      <c r="A1" s="404" t="s">
        <v>65</v>
      </c>
      <c r="B1" s="269"/>
      <c r="C1" s="234"/>
      <c r="D1" s="234"/>
      <c r="E1" s="234"/>
      <c r="F1" s="242" t="s">
        <v>63</v>
      </c>
      <c r="G1" s="242"/>
    </row>
    <row r="2" s="400" customFormat="1" ht="22.5" spans="1:7">
      <c r="A2" s="240" t="s">
        <v>66</v>
      </c>
      <c r="B2" s="405"/>
      <c r="C2" s="240"/>
      <c r="D2" s="240"/>
      <c r="E2" s="240"/>
      <c r="F2" s="240"/>
      <c r="G2" s="240"/>
    </row>
    <row r="3" s="399" customFormat="1" spans="1:7">
      <c r="A3" s="406"/>
      <c r="B3" s="269"/>
      <c r="C3" s="234"/>
      <c r="D3" s="234"/>
      <c r="E3" s="234"/>
      <c r="F3" s="234"/>
      <c r="G3" s="242" t="s">
        <v>27</v>
      </c>
    </row>
    <row r="4" s="399" customFormat="1" ht="23.1" customHeight="1" spans="1:7">
      <c r="A4" s="407" t="s">
        <v>28</v>
      </c>
      <c r="B4" s="192"/>
      <c r="C4" s="192" t="s">
        <v>29</v>
      </c>
      <c r="D4" s="192" t="s">
        <v>30</v>
      </c>
      <c r="E4" s="192" t="s">
        <v>31</v>
      </c>
      <c r="F4" s="192"/>
      <c r="G4" s="192"/>
    </row>
    <row r="5" s="399" customFormat="1" ht="38.1" customHeight="1" spans="1:7">
      <c r="A5" s="407" t="s">
        <v>32</v>
      </c>
      <c r="B5" s="192" t="s">
        <v>33</v>
      </c>
      <c r="C5" s="192"/>
      <c r="D5" s="192"/>
      <c r="E5" s="192" t="s">
        <v>34</v>
      </c>
      <c r="F5" s="247" t="s">
        <v>35</v>
      </c>
      <c r="G5" s="247" t="s">
        <v>36</v>
      </c>
    </row>
    <row r="6" s="399" customFormat="1" ht="20" customHeight="1" spans="1:7">
      <c r="A6" s="408">
        <v>201</v>
      </c>
      <c r="B6" s="409" t="s">
        <v>67</v>
      </c>
      <c r="C6" s="410">
        <f>SUM(C7,C19,C28,C39,C50,C61,C72,C80,C89,C102,C111,C122,C134,C141,C149,C155,C162,C169,C176,C183,C190,C198,C204,C210,C217,C232,C239,C246,C252)</f>
        <v>19260</v>
      </c>
      <c r="D6" s="410">
        <f>SUM(D7,D19,D28,D39,D50,D61,D72,D80,D89,D102,D111,D122,D134,D141,D149,D155,D162,D169,D176,D183,D190,D198,D204,D210,D217,D232,D239,D246,D252)</f>
        <v>20063.902215</v>
      </c>
      <c r="E6" s="410">
        <f>SUM(E7,E19,E28,E39,E50,E61,E72,E80,E89,E102,E111,E122,E134,E141,E149,E155,E162,E169,E176,E183,E190,E198,E204,E210,E217,E232,E239,E246,E252)</f>
        <v>20205</v>
      </c>
      <c r="F6" s="411">
        <f t="shared" ref="F6:F69" si="0">IF(C6&gt;0,E6/C6,0)</f>
        <v>1.04906542056075</v>
      </c>
      <c r="G6" s="411">
        <f t="shared" ref="G6:G69" si="1">IF(D6&gt;0,E6/D6,0)</f>
        <v>1.00703241988961</v>
      </c>
    </row>
    <row r="7" s="399" customFormat="1" outlineLevel="1" spans="1:7">
      <c r="A7" s="412">
        <v>20101</v>
      </c>
      <c r="B7" s="413" t="s">
        <v>68</v>
      </c>
      <c r="C7" s="410">
        <f>SUM(C8:C18)</f>
        <v>1253</v>
      </c>
      <c r="D7" s="410">
        <f>SUM(D8:D18)</f>
        <v>1265.343695</v>
      </c>
      <c r="E7" s="410">
        <f>SUM(E8:E18)</f>
        <v>1260</v>
      </c>
      <c r="F7" s="411">
        <f t="shared" si="0"/>
        <v>1.00558659217877</v>
      </c>
      <c r="G7" s="411">
        <f t="shared" si="1"/>
        <v>0.995776882580507</v>
      </c>
    </row>
    <row r="8" s="399" customFormat="1" outlineLevel="2" spans="1:7">
      <c r="A8" s="414">
        <v>2010101</v>
      </c>
      <c r="B8" s="415" t="s">
        <v>69</v>
      </c>
      <c r="C8" s="416">
        <v>1100</v>
      </c>
      <c r="D8" s="416">
        <v>1107.952084</v>
      </c>
      <c r="E8" s="416">
        <v>1110</v>
      </c>
      <c r="F8" s="417">
        <f t="shared" si="0"/>
        <v>1.00909090909091</v>
      </c>
      <c r="G8" s="417">
        <f t="shared" si="1"/>
        <v>1.00184837957306</v>
      </c>
    </row>
    <row r="9" s="399" customFormat="1" outlineLevel="2" spans="1:7">
      <c r="A9" s="414">
        <v>2010102</v>
      </c>
      <c r="B9" s="415" t="s">
        <v>70</v>
      </c>
      <c r="C9" s="416">
        <v>90</v>
      </c>
      <c r="D9" s="416">
        <v>85.085217</v>
      </c>
      <c r="E9" s="416">
        <v>100</v>
      </c>
      <c r="F9" s="417">
        <f t="shared" si="0"/>
        <v>1.11111111111111</v>
      </c>
      <c r="G9" s="417">
        <f t="shared" si="1"/>
        <v>1.17529229548771</v>
      </c>
    </row>
    <row r="10" s="399" customFormat="1" outlineLevel="2" spans="1:7">
      <c r="A10" s="414">
        <v>2010103</v>
      </c>
      <c r="B10" s="415" t="s">
        <v>71</v>
      </c>
      <c r="C10" s="416"/>
      <c r="D10" s="416">
        <v>0</v>
      </c>
      <c r="E10" s="416"/>
      <c r="F10" s="417">
        <f t="shared" si="0"/>
        <v>0</v>
      </c>
      <c r="G10" s="417">
        <f t="shared" si="1"/>
        <v>0</v>
      </c>
    </row>
    <row r="11" s="399" customFormat="1" outlineLevel="2" spans="1:7">
      <c r="A11" s="414">
        <v>2010104</v>
      </c>
      <c r="B11" s="415" t="s">
        <v>72</v>
      </c>
      <c r="C11" s="416">
        <v>10</v>
      </c>
      <c r="D11" s="416">
        <v>11.2</v>
      </c>
      <c r="E11" s="416">
        <v>10</v>
      </c>
      <c r="F11" s="417">
        <f t="shared" si="0"/>
        <v>1</v>
      </c>
      <c r="G11" s="417">
        <f t="shared" si="1"/>
        <v>0.892857142857143</v>
      </c>
    </row>
    <row r="12" s="399" customFormat="1" outlineLevel="2" spans="1:7">
      <c r="A12" s="414">
        <v>2010105</v>
      </c>
      <c r="B12" s="415" t="s">
        <v>73</v>
      </c>
      <c r="C12" s="416"/>
      <c r="D12" s="416">
        <v>0</v>
      </c>
      <c r="E12" s="416"/>
      <c r="F12" s="417">
        <f t="shared" si="0"/>
        <v>0</v>
      </c>
      <c r="G12" s="417">
        <f t="shared" si="1"/>
        <v>0</v>
      </c>
    </row>
    <row r="13" s="399" customFormat="1" outlineLevel="2" spans="1:7">
      <c r="A13" s="414">
        <v>2010106</v>
      </c>
      <c r="B13" s="415" t="s">
        <v>74</v>
      </c>
      <c r="C13" s="416">
        <v>11</v>
      </c>
      <c r="D13" s="416">
        <v>12.0983</v>
      </c>
      <c r="E13" s="416">
        <v>10</v>
      </c>
      <c r="F13" s="417">
        <f t="shared" si="0"/>
        <v>0.909090909090909</v>
      </c>
      <c r="G13" s="417">
        <f t="shared" si="1"/>
        <v>0.826562409594736</v>
      </c>
    </row>
    <row r="14" s="399" customFormat="1" outlineLevel="2" spans="1:7">
      <c r="A14" s="414">
        <v>2010107</v>
      </c>
      <c r="B14" s="415" t="s">
        <v>75</v>
      </c>
      <c r="C14" s="416">
        <v>30</v>
      </c>
      <c r="D14" s="416">
        <v>35.2318</v>
      </c>
      <c r="E14" s="416">
        <v>20</v>
      </c>
      <c r="F14" s="417">
        <f t="shared" si="0"/>
        <v>0.666666666666667</v>
      </c>
      <c r="G14" s="417">
        <f t="shared" si="1"/>
        <v>0.567668980863879</v>
      </c>
    </row>
    <row r="15" s="399" customFormat="1" outlineLevel="2" spans="1:7">
      <c r="A15" s="414">
        <v>2010108</v>
      </c>
      <c r="B15" s="415" t="s">
        <v>76</v>
      </c>
      <c r="C15" s="416"/>
      <c r="D15" s="416">
        <v>0.465894</v>
      </c>
      <c r="E15" s="416"/>
      <c r="F15" s="417">
        <f t="shared" si="0"/>
        <v>0</v>
      </c>
      <c r="G15" s="417">
        <f t="shared" si="1"/>
        <v>0</v>
      </c>
    </row>
    <row r="16" s="399" customFormat="1" outlineLevel="2" spans="1:7">
      <c r="A16" s="414">
        <v>2010109</v>
      </c>
      <c r="B16" s="415" t="s">
        <v>77</v>
      </c>
      <c r="C16" s="416"/>
      <c r="D16" s="416">
        <v>0</v>
      </c>
      <c r="E16" s="416"/>
      <c r="F16" s="417">
        <f t="shared" si="0"/>
        <v>0</v>
      </c>
      <c r="G16" s="417">
        <f t="shared" si="1"/>
        <v>0</v>
      </c>
    </row>
    <row r="17" s="399" customFormat="1" outlineLevel="2" spans="1:7">
      <c r="A17" s="414">
        <v>2010150</v>
      </c>
      <c r="B17" s="415" t="s">
        <v>78</v>
      </c>
      <c r="C17" s="416"/>
      <c r="D17" s="416">
        <v>0</v>
      </c>
      <c r="E17" s="416"/>
      <c r="F17" s="417">
        <f t="shared" si="0"/>
        <v>0</v>
      </c>
      <c r="G17" s="417">
        <f t="shared" si="1"/>
        <v>0</v>
      </c>
    </row>
    <row r="18" s="399" customFormat="1" outlineLevel="2" spans="1:7">
      <c r="A18" s="414">
        <v>2010199</v>
      </c>
      <c r="B18" s="415" t="s">
        <v>79</v>
      </c>
      <c r="C18" s="416">
        <v>12</v>
      </c>
      <c r="D18" s="416">
        <v>13.3104</v>
      </c>
      <c r="E18" s="416">
        <v>10</v>
      </c>
      <c r="F18" s="417">
        <f t="shared" si="0"/>
        <v>0.833333333333333</v>
      </c>
      <c r="G18" s="417">
        <f t="shared" si="1"/>
        <v>0.751292222622911</v>
      </c>
    </row>
    <row r="19" s="399" customFormat="1" outlineLevel="1" spans="1:7">
      <c r="A19" s="412">
        <v>20102</v>
      </c>
      <c r="B19" s="413" t="s">
        <v>80</v>
      </c>
      <c r="C19" s="410">
        <f>SUM(C20:C27)</f>
        <v>453</v>
      </c>
      <c r="D19" s="410">
        <f>SUM(D20:D27)</f>
        <v>469.294702</v>
      </c>
      <c r="E19" s="410">
        <f>SUM(E20:E27)</f>
        <v>460</v>
      </c>
      <c r="F19" s="411">
        <f t="shared" si="0"/>
        <v>1.01545253863135</v>
      </c>
      <c r="G19" s="411">
        <f t="shared" si="1"/>
        <v>0.980194317216051</v>
      </c>
    </row>
    <row r="20" s="399" customFormat="1" outlineLevel="2" spans="1:7">
      <c r="A20" s="414">
        <v>2010201</v>
      </c>
      <c r="B20" s="415" t="s">
        <v>69</v>
      </c>
      <c r="C20" s="416">
        <v>360</v>
      </c>
      <c r="D20" s="416">
        <v>363.23235</v>
      </c>
      <c r="E20" s="416">
        <v>370</v>
      </c>
      <c r="F20" s="417">
        <f t="shared" si="0"/>
        <v>1.02777777777778</v>
      </c>
      <c r="G20" s="417">
        <f t="shared" si="1"/>
        <v>1.01863173805967</v>
      </c>
    </row>
    <row r="21" s="399" customFormat="1" outlineLevel="2" spans="1:7">
      <c r="A21" s="414">
        <v>2010202</v>
      </c>
      <c r="B21" s="415" t="s">
        <v>70</v>
      </c>
      <c r="C21" s="416"/>
      <c r="D21" s="416">
        <v>0</v>
      </c>
      <c r="E21" s="416"/>
      <c r="F21" s="417">
        <f t="shared" si="0"/>
        <v>0</v>
      </c>
      <c r="G21" s="417">
        <f t="shared" si="1"/>
        <v>0</v>
      </c>
    </row>
    <row r="22" s="399" customFormat="1" outlineLevel="2" spans="1:7">
      <c r="A22" s="414">
        <v>2010203</v>
      </c>
      <c r="B22" s="415" t="s">
        <v>71</v>
      </c>
      <c r="C22" s="416"/>
      <c r="D22" s="416">
        <v>0</v>
      </c>
      <c r="E22" s="416"/>
      <c r="F22" s="417">
        <f t="shared" si="0"/>
        <v>0</v>
      </c>
      <c r="G22" s="417">
        <f t="shared" si="1"/>
        <v>0</v>
      </c>
    </row>
    <row r="23" s="399" customFormat="1" outlineLevel="2" spans="1:7">
      <c r="A23" s="414">
        <v>2010204</v>
      </c>
      <c r="B23" s="415" t="s">
        <v>81</v>
      </c>
      <c r="C23" s="416">
        <v>10</v>
      </c>
      <c r="D23" s="416">
        <v>10.9895</v>
      </c>
      <c r="E23" s="416">
        <v>8</v>
      </c>
      <c r="F23" s="417">
        <f t="shared" si="0"/>
        <v>0.8</v>
      </c>
      <c r="G23" s="417">
        <f t="shared" si="1"/>
        <v>0.727967605441558</v>
      </c>
    </row>
    <row r="24" s="399" customFormat="1" outlineLevel="2" spans="1:7">
      <c r="A24" s="414">
        <v>2010205</v>
      </c>
      <c r="B24" s="415" t="s">
        <v>82</v>
      </c>
      <c r="C24" s="416">
        <v>30</v>
      </c>
      <c r="D24" s="416">
        <v>35.6775</v>
      </c>
      <c r="E24" s="416">
        <v>27</v>
      </c>
      <c r="F24" s="417">
        <f t="shared" si="0"/>
        <v>0.9</v>
      </c>
      <c r="G24" s="417">
        <f t="shared" si="1"/>
        <v>0.756779482867353</v>
      </c>
    </row>
    <row r="25" s="399" customFormat="1" outlineLevel="2" spans="1:7">
      <c r="A25" s="414">
        <v>2010206</v>
      </c>
      <c r="B25" s="415" t="s">
        <v>83</v>
      </c>
      <c r="C25" s="416">
        <v>3</v>
      </c>
      <c r="D25" s="416">
        <v>5</v>
      </c>
      <c r="E25" s="416">
        <v>3</v>
      </c>
      <c r="F25" s="417">
        <f t="shared" si="0"/>
        <v>1</v>
      </c>
      <c r="G25" s="417">
        <f t="shared" si="1"/>
        <v>0.6</v>
      </c>
    </row>
    <row r="26" s="399" customFormat="1" outlineLevel="2" spans="1:7">
      <c r="A26" s="414">
        <v>2010250</v>
      </c>
      <c r="B26" s="415" t="s">
        <v>78</v>
      </c>
      <c r="C26" s="416"/>
      <c r="D26" s="416">
        <v>0</v>
      </c>
      <c r="E26" s="416"/>
      <c r="F26" s="417">
        <f t="shared" si="0"/>
        <v>0</v>
      </c>
      <c r="G26" s="417">
        <f t="shared" si="1"/>
        <v>0</v>
      </c>
    </row>
    <row r="27" s="399" customFormat="1" outlineLevel="2" spans="1:7">
      <c r="A27" s="414">
        <v>2010299</v>
      </c>
      <c r="B27" s="415" t="s">
        <v>84</v>
      </c>
      <c r="C27" s="416">
        <v>50</v>
      </c>
      <c r="D27" s="416">
        <v>54.395352</v>
      </c>
      <c r="E27" s="416">
        <v>52</v>
      </c>
      <c r="F27" s="417">
        <f t="shared" si="0"/>
        <v>1.04</v>
      </c>
      <c r="G27" s="417">
        <f t="shared" si="1"/>
        <v>0.955964031632703</v>
      </c>
    </row>
    <row r="28" s="399" customFormat="1" ht="27" outlineLevel="1" spans="1:7">
      <c r="A28" s="412">
        <v>20103</v>
      </c>
      <c r="B28" s="413" t="s">
        <v>85</v>
      </c>
      <c r="C28" s="410">
        <f>SUM(C29:C38)</f>
        <v>9973</v>
      </c>
      <c r="D28" s="410">
        <f>SUM(D29:D38)</f>
        <v>10267.44223</v>
      </c>
      <c r="E28" s="410">
        <f>SUM(E29:E38)</f>
        <v>11091</v>
      </c>
      <c r="F28" s="411">
        <f t="shared" si="0"/>
        <v>1.11210267722852</v>
      </c>
      <c r="G28" s="411">
        <f t="shared" si="1"/>
        <v>1.08021060664882</v>
      </c>
    </row>
    <row r="29" s="399" customFormat="1" outlineLevel="2" spans="1:7">
      <c r="A29" s="414">
        <v>2010301</v>
      </c>
      <c r="B29" s="415" t="s">
        <v>69</v>
      </c>
      <c r="C29" s="416">
        <v>5800</v>
      </c>
      <c r="D29" s="416">
        <v>4895.133498</v>
      </c>
      <c r="E29" s="416">
        <v>6800</v>
      </c>
      <c r="F29" s="417">
        <f t="shared" si="0"/>
        <v>1.17241379310345</v>
      </c>
      <c r="G29" s="417">
        <f t="shared" si="1"/>
        <v>1.38913474020234</v>
      </c>
    </row>
    <row r="30" s="399" customFormat="1" outlineLevel="2" spans="1:7">
      <c r="A30" s="414">
        <v>2010302</v>
      </c>
      <c r="B30" s="415" t="s">
        <v>70</v>
      </c>
      <c r="C30" s="416">
        <v>3444</v>
      </c>
      <c r="D30" s="416">
        <v>2671.551701</v>
      </c>
      <c r="E30" s="416">
        <v>3235</v>
      </c>
      <c r="F30" s="417">
        <f t="shared" si="0"/>
        <v>0.93931475029036</v>
      </c>
      <c r="G30" s="417">
        <f t="shared" si="1"/>
        <v>1.2109067545985</v>
      </c>
    </row>
    <row r="31" s="399" customFormat="1" outlineLevel="2" spans="1:7">
      <c r="A31" s="414">
        <v>2010303</v>
      </c>
      <c r="B31" s="415" t="s">
        <v>71</v>
      </c>
      <c r="C31" s="416"/>
      <c r="D31" s="416">
        <v>0</v>
      </c>
      <c r="E31" s="416"/>
      <c r="F31" s="417">
        <f t="shared" si="0"/>
        <v>0</v>
      </c>
      <c r="G31" s="417">
        <f t="shared" si="1"/>
        <v>0</v>
      </c>
    </row>
    <row r="32" s="399" customFormat="1" outlineLevel="2" spans="1:7">
      <c r="A32" s="414">
        <v>2010304</v>
      </c>
      <c r="B32" s="415" t="s">
        <v>86</v>
      </c>
      <c r="C32" s="416"/>
      <c r="D32" s="416">
        <v>0</v>
      </c>
      <c r="E32" s="416"/>
      <c r="F32" s="417">
        <f t="shared" si="0"/>
        <v>0</v>
      </c>
      <c r="G32" s="417">
        <f t="shared" si="1"/>
        <v>0</v>
      </c>
    </row>
    <row r="33" s="399" customFormat="1" outlineLevel="2" spans="1:7">
      <c r="A33" s="414">
        <v>2010305</v>
      </c>
      <c r="B33" s="415" t="s">
        <v>87</v>
      </c>
      <c r="C33" s="416"/>
      <c r="D33" s="416">
        <v>0</v>
      </c>
      <c r="E33" s="416"/>
      <c r="F33" s="417">
        <f t="shared" si="0"/>
        <v>0</v>
      </c>
      <c r="G33" s="417">
        <f t="shared" si="1"/>
        <v>0</v>
      </c>
    </row>
    <row r="34" s="399" customFormat="1" outlineLevel="2" spans="1:7">
      <c r="A34" s="414">
        <v>2010306</v>
      </c>
      <c r="B34" s="415" t="s">
        <v>88</v>
      </c>
      <c r="C34" s="416">
        <v>40</v>
      </c>
      <c r="D34" s="416">
        <v>53.406244</v>
      </c>
      <c r="E34" s="416">
        <v>80</v>
      </c>
      <c r="F34" s="417">
        <f t="shared" si="0"/>
        <v>2</v>
      </c>
      <c r="G34" s="417">
        <f t="shared" si="1"/>
        <v>1.49795218701394</v>
      </c>
    </row>
    <row r="35" s="399" customFormat="1" outlineLevel="2" spans="1:7">
      <c r="A35" s="418">
        <v>2010308</v>
      </c>
      <c r="B35" s="415" t="s">
        <v>89</v>
      </c>
      <c r="C35" s="416"/>
      <c r="D35" s="416">
        <v>0</v>
      </c>
      <c r="E35" s="416"/>
      <c r="F35" s="417">
        <f t="shared" si="0"/>
        <v>0</v>
      </c>
      <c r="G35" s="417">
        <f t="shared" si="1"/>
        <v>0</v>
      </c>
    </row>
    <row r="36" s="399" customFormat="1" outlineLevel="2" spans="1:7">
      <c r="A36" s="414">
        <v>2010309</v>
      </c>
      <c r="B36" s="415" t="s">
        <v>90</v>
      </c>
      <c r="C36" s="416"/>
      <c r="D36" s="416"/>
      <c r="E36" s="416"/>
      <c r="F36" s="417">
        <f t="shared" si="0"/>
        <v>0</v>
      </c>
      <c r="G36" s="417">
        <f t="shared" si="1"/>
        <v>0</v>
      </c>
    </row>
    <row r="37" s="399" customFormat="1" outlineLevel="2" spans="1:7">
      <c r="A37" s="414">
        <v>2010350</v>
      </c>
      <c r="B37" s="415" t="s">
        <v>78</v>
      </c>
      <c r="C37" s="416">
        <v>5</v>
      </c>
      <c r="D37" s="416">
        <v>3.58878</v>
      </c>
      <c r="E37" s="416"/>
      <c r="F37" s="417">
        <f t="shared" si="0"/>
        <v>0</v>
      </c>
      <c r="G37" s="417">
        <f t="shared" si="1"/>
        <v>0</v>
      </c>
    </row>
    <row r="38" s="399" customFormat="1" ht="27" outlineLevel="2" spans="1:7">
      <c r="A38" s="414">
        <v>2010399</v>
      </c>
      <c r="B38" s="415" t="s">
        <v>91</v>
      </c>
      <c r="C38" s="416">
        <v>684</v>
      </c>
      <c r="D38" s="416">
        <v>2643.762007</v>
      </c>
      <c r="E38" s="416">
        <v>976</v>
      </c>
      <c r="F38" s="417">
        <f t="shared" si="0"/>
        <v>1.42690058479532</v>
      </c>
      <c r="G38" s="417">
        <f t="shared" si="1"/>
        <v>0.369170900185343</v>
      </c>
    </row>
    <row r="39" s="399" customFormat="1" outlineLevel="1" spans="1:7">
      <c r="A39" s="412">
        <v>20104</v>
      </c>
      <c r="B39" s="413" t="s">
        <v>92</v>
      </c>
      <c r="C39" s="410">
        <f>SUM(C40:C49)</f>
        <v>302</v>
      </c>
      <c r="D39" s="410">
        <f>SUM(D40:D49)</f>
        <v>293.521186</v>
      </c>
      <c r="E39" s="410">
        <f>SUM(E40:E49)</f>
        <v>291</v>
      </c>
      <c r="F39" s="411">
        <f t="shared" si="0"/>
        <v>0.963576158940397</v>
      </c>
      <c r="G39" s="411">
        <f t="shared" si="1"/>
        <v>0.991410548470597</v>
      </c>
    </row>
    <row r="40" s="399" customFormat="1" outlineLevel="2" spans="1:7">
      <c r="A40" s="414">
        <v>2010401</v>
      </c>
      <c r="B40" s="415" t="s">
        <v>69</v>
      </c>
      <c r="C40" s="416">
        <v>160</v>
      </c>
      <c r="D40" s="416">
        <v>172.281832</v>
      </c>
      <c r="E40" s="416">
        <v>150</v>
      </c>
      <c r="F40" s="417">
        <f t="shared" si="0"/>
        <v>0.9375</v>
      </c>
      <c r="G40" s="417">
        <f t="shared" si="1"/>
        <v>0.870666385762603</v>
      </c>
    </row>
    <row r="41" s="399" customFormat="1" outlineLevel="2" spans="1:7">
      <c r="A41" s="414">
        <v>2010402</v>
      </c>
      <c r="B41" s="415" t="s">
        <v>70</v>
      </c>
      <c r="C41" s="416">
        <v>40</v>
      </c>
      <c r="D41" s="416">
        <v>6.539454</v>
      </c>
      <c r="E41" s="416">
        <v>30</v>
      </c>
      <c r="F41" s="417">
        <f t="shared" si="0"/>
        <v>0.75</v>
      </c>
      <c r="G41" s="417">
        <f t="shared" si="1"/>
        <v>4.58753895967461</v>
      </c>
    </row>
    <row r="42" s="399" customFormat="1" outlineLevel="2" spans="1:7">
      <c r="A42" s="414">
        <v>2010403</v>
      </c>
      <c r="B42" s="415" t="s">
        <v>71</v>
      </c>
      <c r="C42" s="416"/>
      <c r="D42" s="416">
        <v>0</v>
      </c>
      <c r="E42" s="416"/>
      <c r="F42" s="417">
        <f t="shared" si="0"/>
        <v>0</v>
      </c>
      <c r="G42" s="417">
        <f t="shared" si="1"/>
        <v>0</v>
      </c>
    </row>
    <row r="43" s="399" customFormat="1" outlineLevel="2" spans="1:7">
      <c r="A43" s="414">
        <v>2010404</v>
      </c>
      <c r="B43" s="415" t="s">
        <v>93</v>
      </c>
      <c r="C43" s="416">
        <v>10</v>
      </c>
      <c r="D43" s="416">
        <v>10</v>
      </c>
      <c r="E43" s="416">
        <v>10</v>
      </c>
      <c r="F43" s="417">
        <f t="shared" si="0"/>
        <v>1</v>
      </c>
      <c r="G43" s="417">
        <f t="shared" si="1"/>
        <v>1</v>
      </c>
    </row>
    <row r="44" s="399" customFormat="1" outlineLevel="2" spans="1:7">
      <c r="A44" s="414">
        <v>2010405</v>
      </c>
      <c r="B44" s="415" t="s">
        <v>94</v>
      </c>
      <c r="C44" s="416">
        <v>30</v>
      </c>
      <c r="D44" s="416">
        <v>38</v>
      </c>
      <c r="E44" s="416">
        <v>30</v>
      </c>
      <c r="F44" s="417">
        <f t="shared" si="0"/>
        <v>1</v>
      </c>
      <c r="G44" s="417">
        <f t="shared" si="1"/>
        <v>0.789473684210526</v>
      </c>
    </row>
    <row r="45" s="399" customFormat="1" outlineLevel="2" spans="1:7">
      <c r="A45" s="414">
        <v>2010406</v>
      </c>
      <c r="B45" s="415" t="s">
        <v>95</v>
      </c>
      <c r="C45" s="416">
        <v>2</v>
      </c>
      <c r="D45" s="416">
        <v>1.9999</v>
      </c>
      <c r="E45" s="416">
        <v>5</v>
      </c>
      <c r="F45" s="417">
        <f t="shared" si="0"/>
        <v>2.5</v>
      </c>
      <c r="G45" s="417">
        <f t="shared" si="1"/>
        <v>2.50012500625031</v>
      </c>
    </row>
    <row r="46" s="399" customFormat="1" outlineLevel="2" spans="1:7">
      <c r="A46" s="414">
        <v>2010407</v>
      </c>
      <c r="B46" s="415" t="s">
        <v>96</v>
      </c>
      <c r="C46" s="416">
        <v>6</v>
      </c>
      <c r="D46" s="416">
        <v>8.7</v>
      </c>
      <c r="E46" s="416">
        <v>10</v>
      </c>
      <c r="F46" s="417">
        <f t="shared" si="0"/>
        <v>1.66666666666667</v>
      </c>
      <c r="G46" s="417">
        <f t="shared" si="1"/>
        <v>1.14942528735632</v>
      </c>
    </row>
    <row r="47" s="399" customFormat="1" outlineLevel="2" spans="1:7">
      <c r="A47" s="414">
        <v>2010408</v>
      </c>
      <c r="B47" s="415" t="s">
        <v>97</v>
      </c>
      <c r="C47" s="416">
        <v>4</v>
      </c>
      <c r="D47" s="416">
        <v>6</v>
      </c>
      <c r="E47" s="416">
        <v>6</v>
      </c>
      <c r="F47" s="417">
        <f t="shared" si="0"/>
        <v>1.5</v>
      </c>
      <c r="G47" s="417">
        <f t="shared" si="1"/>
        <v>1</v>
      </c>
    </row>
    <row r="48" s="399" customFormat="1" outlineLevel="2" spans="1:7">
      <c r="A48" s="414">
        <v>2010450</v>
      </c>
      <c r="B48" s="415" t="s">
        <v>78</v>
      </c>
      <c r="C48" s="416"/>
      <c r="D48" s="416">
        <v>50</v>
      </c>
      <c r="E48" s="416"/>
      <c r="F48" s="417">
        <f t="shared" si="0"/>
        <v>0</v>
      </c>
      <c r="G48" s="417">
        <f t="shared" si="1"/>
        <v>0</v>
      </c>
    </row>
    <row r="49" s="399" customFormat="1" outlineLevel="2" spans="1:7">
      <c r="A49" s="414">
        <v>2010499</v>
      </c>
      <c r="B49" s="415" t="s">
        <v>98</v>
      </c>
      <c r="C49" s="416">
        <v>50</v>
      </c>
      <c r="D49" s="416">
        <v>0</v>
      </c>
      <c r="E49" s="416">
        <v>50</v>
      </c>
      <c r="F49" s="417">
        <f t="shared" si="0"/>
        <v>1</v>
      </c>
      <c r="G49" s="417">
        <f t="shared" si="1"/>
        <v>0</v>
      </c>
    </row>
    <row r="50" s="399" customFormat="1" outlineLevel="1" spans="1:7">
      <c r="A50" s="412">
        <v>20105</v>
      </c>
      <c r="B50" s="413" t="s">
        <v>99</v>
      </c>
      <c r="C50" s="410">
        <f>SUM(C51:C60)</f>
        <v>225</v>
      </c>
      <c r="D50" s="410">
        <f>SUM(D51:D60)</f>
        <v>233.800924</v>
      </c>
      <c r="E50" s="410">
        <f>SUM(E51:E60)</f>
        <v>233</v>
      </c>
      <c r="F50" s="411">
        <f t="shared" si="0"/>
        <v>1.03555555555556</v>
      </c>
      <c r="G50" s="411">
        <f t="shared" si="1"/>
        <v>0.996574333470128</v>
      </c>
    </row>
    <row r="51" s="399" customFormat="1" outlineLevel="2" spans="1:7">
      <c r="A51" s="414">
        <v>2010501</v>
      </c>
      <c r="B51" s="415" t="s">
        <v>69</v>
      </c>
      <c r="C51" s="416">
        <v>50</v>
      </c>
      <c r="D51" s="416">
        <v>54.166071</v>
      </c>
      <c r="E51" s="416">
        <v>60</v>
      </c>
      <c r="F51" s="417">
        <f t="shared" si="0"/>
        <v>1.2</v>
      </c>
      <c r="G51" s="417">
        <f t="shared" si="1"/>
        <v>1.10770448903337</v>
      </c>
    </row>
    <row r="52" s="399" customFormat="1" outlineLevel="2" spans="1:7">
      <c r="A52" s="414">
        <v>2010502</v>
      </c>
      <c r="B52" s="415" t="s">
        <v>70</v>
      </c>
      <c r="C52" s="416">
        <v>20</v>
      </c>
      <c r="D52" s="416">
        <v>20.48551</v>
      </c>
      <c r="E52" s="416">
        <v>20</v>
      </c>
      <c r="F52" s="417">
        <f t="shared" si="0"/>
        <v>1</v>
      </c>
      <c r="G52" s="417">
        <f t="shared" si="1"/>
        <v>0.976299833394433</v>
      </c>
    </row>
    <row r="53" s="399" customFormat="1" outlineLevel="2" spans="1:7">
      <c r="A53" s="414">
        <v>2010503</v>
      </c>
      <c r="B53" s="415" t="s">
        <v>71</v>
      </c>
      <c r="C53" s="416"/>
      <c r="D53" s="416">
        <v>0</v>
      </c>
      <c r="E53" s="416"/>
      <c r="F53" s="417">
        <f t="shared" si="0"/>
        <v>0</v>
      </c>
      <c r="G53" s="417">
        <f t="shared" si="1"/>
        <v>0</v>
      </c>
    </row>
    <row r="54" s="399" customFormat="1" outlineLevel="2" spans="1:7">
      <c r="A54" s="414">
        <v>2010504</v>
      </c>
      <c r="B54" s="415" t="s">
        <v>100</v>
      </c>
      <c r="C54" s="416"/>
      <c r="D54" s="416">
        <v>0</v>
      </c>
      <c r="E54" s="416"/>
      <c r="F54" s="417">
        <f t="shared" si="0"/>
        <v>0</v>
      </c>
      <c r="G54" s="417">
        <f t="shared" si="1"/>
        <v>0</v>
      </c>
    </row>
    <row r="55" s="399" customFormat="1" outlineLevel="2" spans="1:7">
      <c r="A55" s="414">
        <v>2010505</v>
      </c>
      <c r="B55" s="415" t="s">
        <v>101</v>
      </c>
      <c r="C55" s="416">
        <v>100</v>
      </c>
      <c r="D55" s="416">
        <v>99.777508</v>
      </c>
      <c r="E55" s="416">
        <v>100</v>
      </c>
      <c r="F55" s="417">
        <f t="shared" si="0"/>
        <v>1</v>
      </c>
      <c r="G55" s="417">
        <f t="shared" si="1"/>
        <v>1.00222988130752</v>
      </c>
    </row>
    <row r="56" s="399" customFormat="1" outlineLevel="2" spans="1:7">
      <c r="A56" s="414">
        <v>2010506</v>
      </c>
      <c r="B56" s="415" t="s">
        <v>102</v>
      </c>
      <c r="C56" s="416"/>
      <c r="D56" s="416">
        <v>0</v>
      </c>
      <c r="E56" s="416"/>
      <c r="F56" s="417">
        <f t="shared" si="0"/>
        <v>0</v>
      </c>
      <c r="G56" s="417">
        <f t="shared" si="1"/>
        <v>0</v>
      </c>
    </row>
    <row r="57" s="399" customFormat="1" outlineLevel="2" spans="1:7">
      <c r="A57" s="414">
        <v>2010507</v>
      </c>
      <c r="B57" s="415" t="s">
        <v>103</v>
      </c>
      <c r="C57" s="416">
        <v>10</v>
      </c>
      <c r="D57" s="416">
        <v>9.486</v>
      </c>
      <c r="E57" s="416">
        <v>8</v>
      </c>
      <c r="F57" s="417">
        <f t="shared" si="0"/>
        <v>0.8</v>
      </c>
      <c r="G57" s="417">
        <f t="shared" si="1"/>
        <v>0.843348091924942</v>
      </c>
    </row>
    <row r="58" s="399" customFormat="1" outlineLevel="2" spans="1:7">
      <c r="A58" s="414">
        <v>2010508</v>
      </c>
      <c r="B58" s="415" t="s">
        <v>104</v>
      </c>
      <c r="C58" s="416">
        <v>5</v>
      </c>
      <c r="D58" s="416">
        <v>4.9545</v>
      </c>
      <c r="E58" s="416">
        <v>5</v>
      </c>
      <c r="F58" s="417">
        <f t="shared" si="0"/>
        <v>1</v>
      </c>
      <c r="G58" s="417">
        <f t="shared" si="1"/>
        <v>1.00918357049147</v>
      </c>
    </row>
    <row r="59" s="399" customFormat="1" outlineLevel="2" spans="1:7">
      <c r="A59" s="414">
        <v>2010550</v>
      </c>
      <c r="B59" s="415" t="s">
        <v>78</v>
      </c>
      <c r="C59" s="416"/>
      <c r="D59" s="416">
        <v>0</v>
      </c>
      <c r="E59" s="416"/>
      <c r="F59" s="417">
        <f t="shared" si="0"/>
        <v>0</v>
      </c>
      <c r="G59" s="417">
        <f t="shared" si="1"/>
        <v>0</v>
      </c>
    </row>
    <row r="60" s="399" customFormat="1" outlineLevel="2" spans="1:7">
      <c r="A60" s="414">
        <v>2010599</v>
      </c>
      <c r="B60" s="415" t="s">
        <v>105</v>
      </c>
      <c r="C60" s="416">
        <v>40</v>
      </c>
      <c r="D60" s="416">
        <v>44.931335</v>
      </c>
      <c r="E60" s="416">
        <v>40</v>
      </c>
      <c r="F60" s="417">
        <f t="shared" si="0"/>
        <v>1</v>
      </c>
      <c r="G60" s="417">
        <f t="shared" si="1"/>
        <v>0.890247307363558</v>
      </c>
    </row>
    <row r="61" s="399" customFormat="1" outlineLevel="1" spans="1:7">
      <c r="A61" s="412">
        <v>20106</v>
      </c>
      <c r="B61" s="413" t="s">
        <v>106</v>
      </c>
      <c r="C61" s="410">
        <f>SUM(C62:C71)</f>
        <v>870</v>
      </c>
      <c r="D61" s="410">
        <f>SUM(D62:D71)</f>
        <v>962.879199</v>
      </c>
      <c r="E61" s="410">
        <f>SUM(E62:E71)</f>
        <v>895</v>
      </c>
      <c r="F61" s="411">
        <f t="shared" si="0"/>
        <v>1.02873563218391</v>
      </c>
      <c r="G61" s="411">
        <f t="shared" si="1"/>
        <v>0.929503930430218</v>
      </c>
    </row>
    <row r="62" s="399" customFormat="1" outlineLevel="2" spans="1:7">
      <c r="A62" s="414">
        <v>2010601</v>
      </c>
      <c r="B62" s="415" t="s">
        <v>69</v>
      </c>
      <c r="C62" s="416">
        <v>230</v>
      </c>
      <c r="D62" s="416">
        <v>261.521271</v>
      </c>
      <c r="E62" s="416">
        <v>235</v>
      </c>
      <c r="F62" s="417">
        <f t="shared" si="0"/>
        <v>1.02173913043478</v>
      </c>
      <c r="G62" s="417">
        <f t="shared" si="1"/>
        <v>0.898588474663692</v>
      </c>
    </row>
    <row r="63" s="399" customFormat="1" outlineLevel="2" spans="1:7">
      <c r="A63" s="414">
        <v>2010602</v>
      </c>
      <c r="B63" s="415" t="s">
        <v>70</v>
      </c>
      <c r="C63" s="416">
        <v>20</v>
      </c>
      <c r="D63" s="416">
        <v>73.699993</v>
      </c>
      <c r="E63" s="416">
        <v>15</v>
      </c>
      <c r="F63" s="417">
        <f t="shared" si="0"/>
        <v>0.75</v>
      </c>
      <c r="G63" s="417">
        <f t="shared" si="1"/>
        <v>0.203527834799116</v>
      </c>
    </row>
    <row r="64" s="399" customFormat="1" outlineLevel="2" spans="1:7">
      <c r="A64" s="414">
        <v>2010603</v>
      </c>
      <c r="B64" s="415" t="s">
        <v>71</v>
      </c>
      <c r="C64" s="416"/>
      <c r="D64" s="416">
        <v>0</v>
      </c>
      <c r="E64" s="416"/>
      <c r="F64" s="417">
        <f t="shared" si="0"/>
        <v>0</v>
      </c>
      <c r="G64" s="417">
        <f t="shared" si="1"/>
        <v>0</v>
      </c>
    </row>
    <row r="65" s="399" customFormat="1" outlineLevel="2" spans="1:7">
      <c r="A65" s="414">
        <v>2010604</v>
      </c>
      <c r="B65" s="415" t="s">
        <v>107</v>
      </c>
      <c r="C65" s="416">
        <v>10</v>
      </c>
      <c r="D65" s="416">
        <v>10.1874</v>
      </c>
      <c r="E65" s="416">
        <v>10</v>
      </c>
      <c r="F65" s="417">
        <f t="shared" si="0"/>
        <v>1</v>
      </c>
      <c r="G65" s="417">
        <f t="shared" si="1"/>
        <v>0.981604727408367</v>
      </c>
    </row>
    <row r="66" s="399" customFormat="1" outlineLevel="2" spans="1:7">
      <c r="A66" s="414">
        <v>2010605</v>
      </c>
      <c r="B66" s="415" t="s">
        <v>108</v>
      </c>
      <c r="C66" s="416"/>
      <c r="D66" s="416">
        <v>0</v>
      </c>
      <c r="E66" s="416"/>
      <c r="F66" s="417">
        <f t="shared" si="0"/>
        <v>0</v>
      </c>
      <c r="G66" s="417">
        <f t="shared" si="1"/>
        <v>0</v>
      </c>
    </row>
    <row r="67" s="399" customFormat="1" outlineLevel="2" spans="1:7">
      <c r="A67" s="414">
        <v>2010606</v>
      </c>
      <c r="B67" s="415" t="s">
        <v>109</v>
      </c>
      <c r="C67" s="416"/>
      <c r="D67" s="416">
        <v>0.05945</v>
      </c>
      <c r="E67" s="416"/>
      <c r="F67" s="417">
        <f t="shared" si="0"/>
        <v>0</v>
      </c>
      <c r="G67" s="417">
        <f t="shared" si="1"/>
        <v>0</v>
      </c>
    </row>
    <row r="68" s="399" customFormat="1" outlineLevel="2" spans="1:7">
      <c r="A68" s="414">
        <v>2010607</v>
      </c>
      <c r="B68" s="415" t="s">
        <v>110</v>
      </c>
      <c r="C68" s="416">
        <v>60</v>
      </c>
      <c r="D68" s="416">
        <v>63.7</v>
      </c>
      <c r="E68" s="416">
        <v>65</v>
      </c>
      <c r="F68" s="417">
        <f t="shared" si="0"/>
        <v>1.08333333333333</v>
      </c>
      <c r="G68" s="417">
        <f t="shared" si="1"/>
        <v>1.02040816326531</v>
      </c>
    </row>
    <row r="69" s="399" customFormat="1" outlineLevel="2" spans="1:7">
      <c r="A69" s="414">
        <v>2010608</v>
      </c>
      <c r="B69" s="415" t="s">
        <v>111</v>
      </c>
      <c r="C69" s="416">
        <v>10</v>
      </c>
      <c r="D69" s="416">
        <v>8</v>
      </c>
      <c r="E69" s="416">
        <v>10</v>
      </c>
      <c r="F69" s="417">
        <f t="shared" si="0"/>
        <v>1</v>
      </c>
      <c r="G69" s="417">
        <f t="shared" si="1"/>
        <v>1.25</v>
      </c>
    </row>
    <row r="70" s="399" customFormat="1" outlineLevel="2" spans="1:7">
      <c r="A70" s="414">
        <v>2010650</v>
      </c>
      <c r="B70" s="415" t="s">
        <v>78</v>
      </c>
      <c r="C70" s="416">
        <v>380</v>
      </c>
      <c r="D70" s="416">
        <v>351.164852</v>
      </c>
      <c r="E70" s="416">
        <v>390</v>
      </c>
      <c r="F70" s="417">
        <f t="shared" ref="F70:F133" si="2">IF(C70&gt;0,E70/C70,0)</f>
        <v>1.02631578947368</v>
      </c>
      <c r="G70" s="417">
        <f t="shared" ref="G70:G133" si="3">IF(D70&gt;0,E70/D70,0)</f>
        <v>1.11058950740321</v>
      </c>
    </row>
    <row r="71" s="399" customFormat="1" outlineLevel="2" spans="1:7">
      <c r="A71" s="414">
        <v>2010699</v>
      </c>
      <c r="B71" s="415" t="s">
        <v>112</v>
      </c>
      <c r="C71" s="416">
        <v>160</v>
      </c>
      <c r="D71" s="416">
        <v>194.546233</v>
      </c>
      <c r="E71" s="416">
        <v>170</v>
      </c>
      <c r="F71" s="417">
        <f t="shared" si="2"/>
        <v>1.0625</v>
      </c>
      <c r="G71" s="417">
        <f t="shared" si="3"/>
        <v>0.873828279162825</v>
      </c>
    </row>
    <row r="72" s="399" customFormat="1" outlineLevel="1" spans="1:7">
      <c r="A72" s="412">
        <v>20107</v>
      </c>
      <c r="B72" s="413" t="s">
        <v>113</v>
      </c>
      <c r="C72" s="410">
        <f>SUM(C73:C79)</f>
        <v>550</v>
      </c>
      <c r="D72" s="410">
        <f>SUM(D73:D79)</f>
        <v>559</v>
      </c>
      <c r="E72" s="410">
        <f>SUM(E73:E79)</f>
        <v>500</v>
      </c>
      <c r="F72" s="411">
        <f t="shared" si="2"/>
        <v>0.909090909090909</v>
      </c>
      <c r="G72" s="411">
        <f t="shared" si="3"/>
        <v>0.894454382826476</v>
      </c>
    </row>
    <row r="73" s="399" customFormat="1" outlineLevel="2" spans="1:7">
      <c r="A73" s="414">
        <v>2010701</v>
      </c>
      <c r="B73" s="415" t="s">
        <v>69</v>
      </c>
      <c r="C73" s="416"/>
      <c r="D73" s="416"/>
      <c r="E73" s="416"/>
      <c r="F73" s="417">
        <f t="shared" si="2"/>
        <v>0</v>
      </c>
      <c r="G73" s="417">
        <f t="shared" si="3"/>
        <v>0</v>
      </c>
    </row>
    <row r="74" s="399" customFormat="1" outlineLevel="2" spans="1:7">
      <c r="A74" s="414">
        <v>2010702</v>
      </c>
      <c r="B74" s="415" t="s">
        <v>70</v>
      </c>
      <c r="C74" s="416"/>
      <c r="D74" s="416"/>
      <c r="E74" s="416"/>
      <c r="F74" s="417">
        <f t="shared" si="2"/>
        <v>0</v>
      </c>
      <c r="G74" s="417">
        <f t="shared" si="3"/>
        <v>0</v>
      </c>
    </row>
    <row r="75" s="399" customFormat="1" outlineLevel="2" spans="1:7">
      <c r="A75" s="414">
        <v>2010703</v>
      </c>
      <c r="B75" s="415" t="s">
        <v>71</v>
      </c>
      <c r="C75" s="416"/>
      <c r="D75" s="416"/>
      <c r="E75" s="416"/>
      <c r="F75" s="417">
        <f t="shared" si="2"/>
        <v>0</v>
      </c>
      <c r="G75" s="417">
        <f t="shared" si="3"/>
        <v>0</v>
      </c>
    </row>
    <row r="76" s="399" customFormat="1" outlineLevel="2" spans="1:7">
      <c r="A76" s="414">
        <v>2010709</v>
      </c>
      <c r="B76" s="415" t="s">
        <v>110</v>
      </c>
      <c r="C76" s="416"/>
      <c r="D76" s="416"/>
      <c r="E76" s="416"/>
      <c r="F76" s="417">
        <f t="shared" si="2"/>
        <v>0</v>
      </c>
      <c r="G76" s="417">
        <f t="shared" si="3"/>
        <v>0</v>
      </c>
    </row>
    <row r="77" s="399" customFormat="1" outlineLevel="2" spans="1:7">
      <c r="A77" s="414">
        <v>2010710</v>
      </c>
      <c r="B77" s="415" t="s">
        <v>114</v>
      </c>
      <c r="C77" s="416"/>
      <c r="D77" s="416"/>
      <c r="E77" s="416"/>
      <c r="F77" s="417">
        <f t="shared" si="2"/>
        <v>0</v>
      </c>
      <c r="G77" s="417">
        <f t="shared" si="3"/>
        <v>0</v>
      </c>
    </row>
    <row r="78" s="399" customFormat="1" outlineLevel="2" spans="1:7">
      <c r="A78" s="414">
        <v>2010750</v>
      </c>
      <c r="B78" s="415" t="s">
        <v>78</v>
      </c>
      <c r="C78" s="416"/>
      <c r="D78" s="416"/>
      <c r="E78" s="416"/>
      <c r="F78" s="417">
        <f t="shared" si="2"/>
        <v>0</v>
      </c>
      <c r="G78" s="417">
        <f t="shared" si="3"/>
        <v>0</v>
      </c>
    </row>
    <row r="79" s="399" customFormat="1" outlineLevel="2" spans="1:7">
      <c r="A79" s="414">
        <v>2010799</v>
      </c>
      <c r="B79" s="415" t="s">
        <v>115</v>
      </c>
      <c r="C79" s="416">
        <v>550</v>
      </c>
      <c r="D79" s="416">
        <v>559</v>
      </c>
      <c r="E79" s="416">
        <v>500</v>
      </c>
      <c r="F79" s="417">
        <f t="shared" si="2"/>
        <v>0.909090909090909</v>
      </c>
      <c r="G79" s="417">
        <f t="shared" si="3"/>
        <v>0.894454382826476</v>
      </c>
    </row>
    <row r="80" s="399" customFormat="1" outlineLevel="1" spans="1:7">
      <c r="A80" s="412">
        <v>20108</v>
      </c>
      <c r="B80" s="413" t="s">
        <v>116</v>
      </c>
      <c r="C80" s="410">
        <f>SUM(C81:C88)</f>
        <v>227</v>
      </c>
      <c r="D80" s="410">
        <f>SUM(D81:D88)</f>
        <v>233.517857</v>
      </c>
      <c r="E80" s="410">
        <f>SUM(E81:E88)</f>
        <v>230</v>
      </c>
      <c r="F80" s="411">
        <f t="shared" si="2"/>
        <v>1.01321585903084</v>
      </c>
      <c r="G80" s="411">
        <f t="shared" si="3"/>
        <v>0.984935383335588</v>
      </c>
    </row>
    <row r="81" s="399" customFormat="1" outlineLevel="2" spans="1:7">
      <c r="A81" s="414">
        <v>2010801</v>
      </c>
      <c r="B81" s="415" t="s">
        <v>69</v>
      </c>
      <c r="C81" s="416">
        <v>120</v>
      </c>
      <c r="D81" s="416">
        <v>126.117857</v>
      </c>
      <c r="E81" s="416">
        <v>130</v>
      </c>
      <c r="F81" s="417">
        <f t="shared" si="2"/>
        <v>1.08333333333333</v>
      </c>
      <c r="G81" s="417">
        <f t="shared" si="3"/>
        <v>1.03078186620313</v>
      </c>
    </row>
    <row r="82" s="399" customFormat="1" outlineLevel="2" spans="1:7">
      <c r="A82" s="414">
        <v>2010802</v>
      </c>
      <c r="B82" s="415" t="s">
        <v>70</v>
      </c>
      <c r="C82" s="416">
        <v>2</v>
      </c>
      <c r="D82" s="416">
        <v>2.4</v>
      </c>
      <c r="E82" s="416">
        <v>2</v>
      </c>
      <c r="F82" s="417">
        <f t="shared" si="2"/>
        <v>1</v>
      </c>
      <c r="G82" s="417">
        <f t="shared" si="3"/>
        <v>0.833333333333333</v>
      </c>
    </row>
    <row r="83" s="399" customFormat="1" outlineLevel="2" spans="1:7">
      <c r="A83" s="414">
        <v>2010803</v>
      </c>
      <c r="B83" s="415" t="s">
        <v>71</v>
      </c>
      <c r="C83" s="416"/>
      <c r="D83" s="416">
        <v>0</v>
      </c>
      <c r="E83" s="416"/>
      <c r="F83" s="417">
        <f t="shared" si="2"/>
        <v>0</v>
      </c>
      <c r="G83" s="417">
        <f t="shared" si="3"/>
        <v>0</v>
      </c>
    </row>
    <row r="84" s="399" customFormat="1" outlineLevel="2" spans="1:7">
      <c r="A84" s="414">
        <v>2010804</v>
      </c>
      <c r="B84" s="415" t="s">
        <v>117</v>
      </c>
      <c r="C84" s="416">
        <v>80</v>
      </c>
      <c r="D84" s="416">
        <v>87</v>
      </c>
      <c r="E84" s="416">
        <v>80</v>
      </c>
      <c r="F84" s="417">
        <f t="shared" si="2"/>
        <v>1</v>
      </c>
      <c r="G84" s="417">
        <f t="shared" si="3"/>
        <v>0.919540229885057</v>
      </c>
    </row>
    <row r="85" s="399" customFormat="1" outlineLevel="2" spans="1:7">
      <c r="A85" s="414">
        <v>2010805</v>
      </c>
      <c r="B85" s="415" t="s">
        <v>118</v>
      </c>
      <c r="C85" s="416"/>
      <c r="D85" s="416">
        <v>0</v>
      </c>
      <c r="E85" s="416"/>
      <c r="F85" s="417">
        <f t="shared" si="2"/>
        <v>0</v>
      </c>
      <c r="G85" s="417">
        <f t="shared" si="3"/>
        <v>0</v>
      </c>
    </row>
    <row r="86" s="399" customFormat="1" outlineLevel="2" spans="1:7">
      <c r="A86" s="414">
        <v>2010806</v>
      </c>
      <c r="B86" s="415" t="s">
        <v>110</v>
      </c>
      <c r="C86" s="416">
        <v>20</v>
      </c>
      <c r="D86" s="416">
        <v>15</v>
      </c>
      <c r="E86" s="416">
        <v>15</v>
      </c>
      <c r="F86" s="417">
        <f t="shared" si="2"/>
        <v>0.75</v>
      </c>
      <c r="G86" s="417">
        <f t="shared" si="3"/>
        <v>1</v>
      </c>
    </row>
    <row r="87" s="399" customFormat="1" outlineLevel="2" spans="1:7">
      <c r="A87" s="414">
        <v>2010850</v>
      </c>
      <c r="B87" s="415" t="s">
        <v>78</v>
      </c>
      <c r="C87" s="416"/>
      <c r="D87" s="416">
        <v>0</v>
      </c>
      <c r="E87" s="416"/>
      <c r="F87" s="417">
        <f t="shared" si="2"/>
        <v>0</v>
      </c>
      <c r="G87" s="417">
        <f t="shared" si="3"/>
        <v>0</v>
      </c>
    </row>
    <row r="88" s="399" customFormat="1" outlineLevel="2" spans="1:7">
      <c r="A88" s="414">
        <v>2010899</v>
      </c>
      <c r="B88" s="415" t="s">
        <v>119</v>
      </c>
      <c r="C88" s="416">
        <v>5</v>
      </c>
      <c r="D88" s="416">
        <v>3</v>
      </c>
      <c r="E88" s="416">
        <v>3</v>
      </c>
      <c r="F88" s="417">
        <f t="shared" si="2"/>
        <v>0.6</v>
      </c>
      <c r="G88" s="417">
        <f t="shared" si="3"/>
        <v>1</v>
      </c>
    </row>
    <row r="89" s="399" customFormat="1" outlineLevel="1" spans="1:7">
      <c r="A89" s="412">
        <v>20109</v>
      </c>
      <c r="B89" s="413" t="s">
        <v>120</v>
      </c>
      <c r="C89" s="410">
        <f>SUM(C90:C101)</f>
        <v>0</v>
      </c>
      <c r="D89" s="410">
        <f>SUM(D90:D101)</f>
        <v>0</v>
      </c>
      <c r="E89" s="410">
        <f>SUM(E90:E101)</f>
        <v>0</v>
      </c>
      <c r="F89" s="411">
        <f t="shared" si="2"/>
        <v>0</v>
      </c>
      <c r="G89" s="411">
        <f t="shared" si="3"/>
        <v>0</v>
      </c>
    </row>
    <row r="90" s="399" customFormat="1" outlineLevel="2" spans="1:7">
      <c r="A90" s="414">
        <v>2010901</v>
      </c>
      <c r="B90" s="415" t="s">
        <v>69</v>
      </c>
      <c r="C90" s="416"/>
      <c r="D90" s="416"/>
      <c r="E90" s="416"/>
      <c r="F90" s="417">
        <f t="shared" si="2"/>
        <v>0</v>
      </c>
      <c r="G90" s="417">
        <f t="shared" si="3"/>
        <v>0</v>
      </c>
    </row>
    <row r="91" s="399" customFormat="1" outlineLevel="2" spans="1:7">
      <c r="A91" s="414">
        <v>2010902</v>
      </c>
      <c r="B91" s="415" t="s">
        <v>70</v>
      </c>
      <c r="C91" s="416"/>
      <c r="D91" s="416"/>
      <c r="E91" s="416"/>
      <c r="F91" s="417">
        <f t="shared" si="2"/>
        <v>0</v>
      </c>
      <c r="G91" s="417">
        <f t="shared" si="3"/>
        <v>0</v>
      </c>
    </row>
    <row r="92" s="399" customFormat="1" outlineLevel="2" spans="1:7">
      <c r="A92" s="414">
        <v>2010903</v>
      </c>
      <c r="B92" s="415" t="s">
        <v>71</v>
      </c>
      <c r="C92" s="416"/>
      <c r="D92" s="416"/>
      <c r="E92" s="416"/>
      <c r="F92" s="417">
        <f t="shared" si="2"/>
        <v>0</v>
      </c>
      <c r="G92" s="417">
        <f t="shared" si="3"/>
        <v>0</v>
      </c>
    </row>
    <row r="93" s="399" customFormat="1" outlineLevel="2" spans="1:7">
      <c r="A93" s="414">
        <v>2010905</v>
      </c>
      <c r="B93" s="415" t="s">
        <v>121</v>
      </c>
      <c r="C93" s="416"/>
      <c r="D93" s="416"/>
      <c r="E93" s="416"/>
      <c r="F93" s="417">
        <f t="shared" si="2"/>
        <v>0</v>
      </c>
      <c r="G93" s="417">
        <f t="shared" si="3"/>
        <v>0</v>
      </c>
    </row>
    <row r="94" s="399" customFormat="1" outlineLevel="2" spans="1:7">
      <c r="A94" s="414">
        <v>2010907</v>
      </c>
      <c r="B94" s="415" t="s">
        <v>122</v>
      </c>
      <c r="C94" s="416"/>
      <c r="D94" s="416"/>
      <c r="E94" s="416"/>
      <c r="F94" s="417">
        <f t="shared" si="2"/>
        <v>0</v>
      </c>
      <c r="G94" s="417">
        <f t="shared" si="3"/>
        <v>0</v>
      </c>
    </row>
    <row r="95" s="399" customFormat="1" outlineLevel="2" spans="1:7">
      <c r="A95" s="414">
        <v>2010908</v>
      </c>
      <c r="B95" s="415" t="s">
        <v>110</v>
      </c>
      <c r="C95" s="416"/>
      <c r="D95" s="416"/>
      <c r="E95" s="416"/>
      <c r="F95" s="417">
        <f t="shared" si="2"/>
        <v>0</v>
      </c>
      <c r="G95" s="417">
        <f t="shared" si="3"/>
        <v>0</v>
      </c>
    </row>
    <row r="96" s="399" customFormat="1" outlineLevel="2" spans="1:7">
      <c r="A96" s="414">
        <v>2010909</v>
      </c>
      <c r="B96" s="415" t="s">
        <v>123</v>
      </c>
      <c r="C96" s="416"/>
      <c r="D96" s="416"/>
      <c r="E96" s="416"/>
      <c r="F96" s="417">
        <f t="shared" si="2"/>
        <v>0</v>
      </c>
      <c r="G96" s="417">
        <f t="shared" si="3"/>
        <v>0</v>
      </c>
    </row>
    <row r="97" s="399" customFormat="1" outlineLevel="2" spans="1:7">
      <c r="A97" s="414">
        <v>2010910</v>
      </c>
      <c r="B97" s="415" t="s">
        <v>124</v>
      </c>
      <c r="C97" s="416"/>
      <c r="D97" s="416"/>
      <c r="E97" s="416"/>
      <c r="F97" s="417">
        <f t="shared" si="2"/>
        <v>0</v>
      </c>
      <c r="G97" s="417">
        <f t="shared" si="3"/>
        <v>0</v>
      </c>
    </row>
    <row r="98" s="399" customFormat="1" outlineLevel="2" spans="1:7">
      <c r="A98" s="414">
        <v>2010911</v>
      </c>
      <c r="B98" s="415" t="s">
        <v>125</v>
      </c>
      <c r="C98" s="416"/>
      <c r="D98" s="416"/>
      <c r="E98" s="416"/>
      <c r="F98" s="417">
        <f t="shared" si="2"/>
        <v>0</v>
      </c>
      <c r="G98" s="417">
        <f t="shared" si="3"/>
        <v>0</v>
      </c>
    </row>
    <row r="99" s="399" customFormat="1" outlineLevel="2" spans="1:7">
      <c r="A99" s="414">
        <v>2010912</v>
      </c>
      <c r="B99" s="415" t="s">
        <v>126</v>
      </c>
      <c r="C99" s="416"/>
      <c r="D99" s="416"/>
      <c r="E99" s="416"/>
      <c r="F99" s="417">
        <f t="shared" si="2"/>
        <v>0</v>
      </c>
      <c r="G99" s="417">
        <f t="shared" si="3"/>
        <v>0</v>
      </c>
    </row>
    <row r="100" s="399" customFormat="1" outlineLevel="2" spans="1:7">
      <c r="A100" s="414">
        <v>2010950</v>
      </c>
      <c r="B100" s="415" t="s">
        <v>78</v>
      </c>
      <c r="C100" s="416"/>
      <c r="D100" s="416"/>
      <c r="E100" s="416"/>
      <c r="F100" s="417">
        <f t="shared" si="2"/>
        <v>0</v>
      </c>
      <c r="G100" s="417">
        <f t="shared" si="3"/>
        <v>0</v>
      </c>
    </row>
    <row r="101" s="399" customFormat="1" outlineLevel="2" spans="1:7">
      <c r="A101" s="414">
        <v>2010999</v>
      </c>
      <c r="B101" s="415" t="s">
        <v>127</v>
      </c>
      <c r="C101" s="416"/>
      <c r="D101" s="416"/>
      <c r="E101" s="416"/>
      <c r="F101" s="417">
        <f t="shared" si="2"/>
        <v>0</v>
      </c>
      <c r="G101" s="417">
        <f t="shared" si="3"/>
        <v>0</v>
      </c>
    </row>
    <row r="102" s="399" customFormat="1" outlineLevel="1" spans="1:7">
      <c r="A102" s="412">
        <v>20111</v>
      </c>
      <c r="B102" s="413" t="s">
        <v>128</v>
      </c>
      <c r="C102" s="410">
        <f>SUM(C103:C110)</f>
        <v>826</v>
      </c>
      <c r="D102" s="410">
        <f>SUM(D103:D110)</f>
        <v>846.476242</v>
      </c>
      <c r="E102" s="410">
        <f>SUM(E103:E110)</f>
        <v>836</v>
      </c>
      <c r="F102" s="411">
        <f t="shared" si="2"/>
        <v>1.01210653753027</v>
      </c>
      <c r="G102" s="411">
        <f t="shared" si="3"/>
        <v>0.987623702260978</v>
      </c>
    </row>
    <row r="103" s="399" customFormat="1" outlineLevel="2" spans="1:7">
      <c r="A103" s="414">
        <v>2011101</v>
      </c>
      <c r="B103" s="415" t="s">
        <v>69</v>
      </c>
      <c r="C103" s="416">
        <v>670</v>
      </c>
      <c r="D103" s="416">
        <v>676.593821</v>
      </c>
      <c r="E103" s="416">
        <v>680</v>
      </c>
      <c r="F103" s="417">
        <f t="shared" si="2"/>
        <v>1.01492537313433</v>
      </c>
      <c r="G103" s="417">
        <f t="shared" si="3"/>
        <v>1.00503430403039</v>
      </c>
    </row>
    <row r="104" s="399" customFormat="1" outlineLevel="2" spans="1:7">
      <c r="A104" s="414">
        <v>2011102</v>
      </c>
      <c r="B104" s="415" t="s">
        <v>70</v>
      </c>
      <c r="C104" s="416">
        <v>1</v>
      </c>
      <c r="D104" s="416">
        <v>1.073</v>
      </c>
      <c r="E104" s="416">
        <v>1</v>
      </c>
      <c r="F104" s="417">
        <f t="shared" si="2"/>
        <v>1</v>
      </c>
      <c r="G104" s="417">
        <f t="shared" si="3"/>
        <v>0.931966449207829</v>
      </c>
    </row>
    <row r="105" s="399" customFormat="1" outlineLevel="2" spans="1:7">
      <c r="A105" s="414">
        <v>2011103</v>
      </c>
      <c r="B105" s="415" t="s">
        <v>71</v>
      </c>
      <c r="C105" s="416"/>
      <c r="D105" s="416">
        <v>0</v>
      </c>
      <c r="E105" s="416"/>
      <c r="F105" s="417">
        <f t="shared" si="2"/>
        <v>0</v>
      </c>
      <c r="G105" s="417">
        <f t="shared" si="3"/>
        <v>0</v>
      </c>
    </row>
    <row r="106" s="399" customFormat="1" outlineLevel="2" spans="1:7">
      <c r="A106" s="414">
        <v>2011104</v>
      </c>
      <c r="B106" s="415" t="s">
        <v>129</v>
      </c>
      <c r="C106" s="416">
        <v>90</v>
      </c>
      <c r="D106" s="416">
        <v>94.541206</v>
      </c>
      <c r="E106" s="416">
        <v>90</v>
      </c>
      <c r="F106" s="417">
        <f t="shared" si="2"/>
        <v>1</v>
      </c>
      <c r="G106" s="417">
        <f t="shared" si="3"/>
        <v>0.951965854973333</v>
      </c>
    </row>
    <row r="107" s="399" customFormat="1" outlineLevel="2" spans="1:7">
      <c r="A107" s="414">
        <v>2011105</v>
      </c>
      <c r="B107" s="415" t="s">
        <v>130</v>
      </c>
      <c r="C107" s="416"/>
      <c r="D107" s="416">
        <v>0</v>
      </c>
      <c r="E107" s="416"/>
      <c r="F107" s="417">
        <f t="shared" si="2"/>
        <v>0</v>
      </c>
      <c r="G107" s="417">
        <f t="shared" si="3"/>
        <v>0</v>
      </c>
    </row>
    <row r="108" s="399" customFormat="1" outlineLevel="2" spans="1:7">
      <c r="A108" s="414">
        <v>2011106</v>
      </c>
      <c r="B108" s="415" t="s">
        <v>131</v>
      </c>
      <c r="C108" s="416">
        <v>50</v>
      </c>
      <c r="D108" s="416">
        <v>57.841048</v>
      </c>
      <c r="E108" s="416">
        <v>50</v>
      </c>
      <c r="F108" s="417">
        <f t="shared" si="2"/>
        <v>1</v>
      </c>
      <c r="G108" s="417">
        <f t="shared" si="3"/>
        <v>0.86443800257561</v>
      </c>
    </row>
    <row r="109" s="399" customFormat="1" outlineLevel="2" spans="1:7">
      <c r="A109" s="414">
        <v>2011150</v>
      </c>
      <c r="B109" s="415" t="s">
        <v>78</v>
      </c>
      <c r="C109" s="416"/>
      <c r="D109" s="416">
        <v>0</v>
      </c>
      <c r="E109" s="416"/>
      <c r="F109" s="417">
        <f t="shared" si="2"/>
        <v>0</v>
      </c>
      <c r="G109" s="417">
        <f t="shared" si="3"/>
        <v>0</v>
      </c>
    </row>
    <row r="110" s="399" customFormat="1" outlineLevel="2" spans="1:7">
      <c r="A110" s="414">
        <v>2011199</v>
      </c>
      <c r="B110" s="415" t="s">
        <v>132</v>
      </c>
      <c r="C110" s="416">
        <v>15</v>
      </c>
      <c r="D110" s="416">
        <v>16.427167</v>
      </c>
      <c r="E110" s="416">
        <v>15</v>
      </c>
      <c r="F110" s="417">
        <f t="shared" si="2"/>
        <v>1</v>
      </c>
      <c r="G110" s="417">
        <f t="shared" si="3"/>
        <v>0.913121538242108</v>
      </c>
    </row>
    <row r="111" s="399" customFormat="1" outlineLevel="1" spans="1:7">
      <c r="A111" s="412">
        <v>20113</v>
      </c>
      <c r="B111" s="413" t="s">
        <v>133</v>
      </c>
      <c r="C111" s="410">
        <f>SUM(C112:C121)</f>
        <v>160</v>
      </c>
      <c r="D111" s="410">
        <f>SUM(D112:D121)</f>
        <v>178.799428</v>
      </c>
      <c r="E111" s="410">
        <f>SUM(E112:E121)</f>
        <v>165</v>
      </c>
      <c r="F111" s="411">
        <f t="shared" si="2"/>
        <v>1.03125</v>
      </c>
      <c r="G111" s="411">
        <f t="shared" si="3"/>
        <v>0.922821744150099</v>
      </c>
    </row>
    <row r="112" s="399" customFormat="1" outlineLevel="2" spans="1:7">
      <c r="A112" s="414">
        <v>2011301</v>
      </c>
      <c r="B112" s="415" t="s">
        <v>69</v>
      </c>
      <c r="C112" s="416">
        <v>80</v>
      </c>
      <c r="D112" s="416">
        <v>87.089196</v>
      </c>
      <c r="E112" s="416">
        <v>90</v>
      </c>
      <c r="F112" s="417">
        <f t="shared" si="2"/>
        <v>1.125</v>
      </c>
      <c r="G112" s="417">
        <f t="shared" si="3"/>
        <v>1.0334232503421</v>
      </c>
    </row>
    <row r="113" s="399" customFormat="1" outlineLevel="2" spans="1:7">
      <c r="A113" s="414">
        <v>2011302</v>
      </c>
      <c r="B113" s="415" t="s">
        <v>70</v>
      </c>
      <c r="C113" s="416"/>
      <c r="D113" s="416">
        <v>0</v>
      </c>
      <c r="E113" s="416"/>
      <c r="F113" s="417">
        <f t="shared" si="2"/>
        <v>0</v>
      </c>
      <c r="G113" s="417">
        <f t="shared" si="3"/>
        <v>0</v>
      </c>
    </row>
    <row r="114" s="399" customFormat="1" outlineLevel="2" spans="1:7">
      <c r="A114" s="414">
        <v>2011303</v>
      </c>
      <c r="B114" s="415" t="s">
        <v>71</v>
      </c>
      <c r="C114" s="416"/>
      <c r="D114" s="416">
        <v>0</v>
      </c>
      <c r="E114" s="416"/>
      <c r="F114" s="417">
        <f t="shared" si="2"/>
        <v>0</v>
      </c>
      <c r="G114" s="417">
        <f t="shared" si="3"/>
        <v>0</v>
      </c>
    </row>
    <row r="115" s="399" customFormat="1" outlineLevel="2" spans="1:7">
      <c r="A115" s="414">
        <v>2011304</v>
      </c>
      <c r="B115" s="415" t="s">
        <v>134</v>
      </c>
      <c r="C115" s="416"/>
      <c r="D115" s="416">
        <v>0</v>
      </c>
      <c r="E115" s="416"/>
      <c r="F115" s="417">
        <f t="shared" si="2"/>
        <v>0</v>
      </c>
      <c r="G115" s="417">
        <f t="shared" si="3"/>
        <v>0</v>
      </c>
    </row>
    <row r="116" s="399" customFormat="1" outlineLevel="2" spans="1:7">
      <c r="A116" s="414">
        <v>2011305</v>
      </c>
      <c r="B116" s="415" t="s">
        <v>135</v>
      </c>
      <c r="C116" s="416"/>
      <c r="D116" s="416">
        <v>0</v>
      </c>
      <c r="E116" s="416"/>
      <c r="F116" s="417">
        <f t="shared" si="2"/>
        <v>0</v>
      </c>
      <c r="G116" s="417">
        <f t="shared" si="3"/>
        <v>0</v>
      </c>
    </row>
    <row r="117" s="399" customFormat="1" outlineLevel="2" spans="1:7">
      <c r="A117" s="414">
        <v>2011306</v>
      </c>
      <c r="B117" s="415" t="s">
        <v>136</v>
      </c>
      <c r="C117" s="416"/>
      <c r="D117" s="416">
        <v>0</v>
      </c>
      <c r="E117" s="416"/>
      <c r="F117" s="417">
        <f t="shared" si="2"/>
        <v>0</v>
      </c>
      <c r="G117" s="417">
        <f t="shared" si="3"/>
        <v>0</v>
      </c>
    </row>
    <row r="118" s="399" customFormat="1" outlineLevel="2" spans="1:7">
      <c r="A118" s="414">
        <v>2011307</v>
      </c>
      <c r="B118" s="415" t="s">
        <v>137</v>
      </c>
      <c r="C118" s="416"/>
      <c r="D118" s="416">
        <v>0</v>
      </c>
      <c r="E118" s="416"/>
      <c r="F118" s="417">
        <f t="shared" si="2"/>
        <v>0</v>
      </c>
      <c r="G118" s="417">
        <f t="shared" si="3"/>
        <v>0</v>
      </c>
    </row>
    <row r="119" s="399" customFormat="1" outlineLevel="2" spans="1:7">
      <c r="A119" s="414">
        <v>2011308</v>
      </c>
      <c r="B119" s="415" t="s">
        <v>138</v>
      </c>
      <c r="C119" s="416">
        <v>75</v>
      </c>
      <c r="D119" s="416">
        <v>86.547963</v>
      </c>
      <c r="E119" s="416">
        <v>70</v>
      </c>
      <c r="F119" s="417">
        <f t="shared" si="2"/>
        <v>0.933333333333333</v>
      </c>
      <c r="G119" s="417">
        <f t="shared" si="3"/>
        <v>0.808800086952942</v>
      </c>
    </row>
    <row r="120" s="399" customFormat="1" outlineLevel="2" spans="1:7">
      <c r="A120" s="414">
        <v>2011350</v>
      </c>
      <c r="B120" s="415" t="s">
        <v>78</v>
      </c>
      <c r="C120" s="416"/>
      <c r="D120" s="416">
        <v>0</v>
      </c>
      <c r="E120" s="416"/>
      <c r="F120" s="417">
        <f t="shared" si="2"/>
        <v>0</v>
      </c>
      <c r="G120" s="417">
        <f t="shared" si="3"/>
        <v>0</v>
      </c>
    </row>
    <row r="121" s="399" customFormat="1" outlineLevel="2" spans="1:7">
      <c r="A121" s="414">
        <v>2011399</v>
      </c>
      <c r="B121" s="415" t="s">
        <v>139</v>
      </c>
      <c r="C121" s="416">
        <v>5</v>
      </c>
      <c r="D121" s="416">
        <v>5.162269</v>
      </c>
      <c r="E121" s="416">
        <v>5</v>
      </c>
      <c r="F121" s="417">
        <f t="shared" si="2"/>
        <v>1</v>
      </c>
      <c r="G121" s="417">
        <f t="shared" si="3"/>
        <v>0.968566341661002</v>
      </c>
    </row>
    <row r="122" s="399" customFormat="1" outlineLevel="1" spans="1:7">
      <c r="A122" s="412">
        <v>20114</v>
      </c>
      <c r="B122" s="413" t="s">
        <v>140</v>
      </c>
      <c r="C122" s="410">
        <f>SUM(C123:C133)</f>
        <v>0</v>
      </c>
      <c r="D122" s="410">
        <f>SUM(D123:D133)</f>
        <v>0</v>
      </c>
      <c r="E122" s="410">
        <f>SUM(E123:E133)</f>
        <v>0</v>
      </c>
      <c r="F122" s="411">
        <f t="shared" si="2"/>
        <v>0</v>
      </c>
      <c r="G122" s="411">
        <f t="shared" si="3"/>
        <v>0</v>
      </c>
    </row>
    <row r="123" s="399" customFormat="1" outlineLevel="2" spans="1:7">
      <c r="A123" s="414">
        <v>2011401</v>
      </c>
      <c r="B123" s="415" t="s">
        <v>69</v>
      </c>
      <c r="C123" s="416"/>
      <c r="D123" s="416"/>
      <c r="E123" s="416"/>
      <c r="F123" s="417">
        <f t="shared" si="2"/>
        <v>0</v>
      </c>
      <c r="G123" s="417">
        <f t="shared" si="3"/>
        <v>0</v>
      </c>
    </row>
    <row r="124" s="399" customFormat="1" outlineLevel="2" spans="1:7">
      <c r="A124" s="414">
        <v>2011402</v>
      </c>
      <c r="B124" s="415" t="s">
        <v>70</v>
      </c>
      <c r="C124" s="416"/>
      <c r="D124" s="416"/>
      <c r="E124" s="416"/>
      <c r="F124" s="417">
        <f t="shared" si="2"/>
        <v>0</v>
      </c>
      <c r="G124" s="417">
        <f t="shared" si="3"/>
        <v>0</v>
      </c>
    </row>
    <row r="125" s="399" customFormat="1" outlineLevel="2" spans="1:7">
      <c r="A125" s="414">
        <v>2011403</v>
      </c>
      <c r="B125" s="415" t="s">
        <v>71</v>
      </c>
      <c r="C125" s="416"/>
      <c r="D125" s="416"/>
      <c r="E125" s="416"/>
      <c r="F125" s="417">
        <f t="shared" si="2"/>
        <v>0</v>
      </c>
      <c r="G125" s="417">
        <f t="shared" si="3"/>
        <v>0</v>
      </c>
    </row>
    <row r="126" s="399" customFormat="1" outlineLevel="2" spans="1:7">
      <c r="A126" s="414">
        <v>2011404</v>
      </c>
      <c r="B126" s="415" t="s">
        <v>141</v>
      </c>
      <c r="C126" s="416"/>
      <c r="D126" s="416"/>
      <c r="E126" s="416"/>
      <c r="F126" s="417">
        <f t="shared" si="2"/>
        <v>0</v>
      </c>
      <c r="G126" s="417">
        <f t="shared" si="3"/>
        <v>0</v>
      </c>
    </row>
    <row r="127" s="399" customFormat="1" outlineLevel="2" spans="1:7">
      <c r="A127" s="414">
        <v>2011405</v>
      </c>
      <c r="B127" s="415" t="s">
        <v>142</v>
      </c>
      <c r="C127" s="416"/>
      <c r="D127" s="416"/>
      <c r="E127" s="416"/>
      <c r="F127" s="417">
        <f t="shared" si="2"/>
        <v>0</v>
      </c>
      <c r="G127" s="417">
        <f t="shared" si="3"/>
        <v>0</v>
      </c>
    </row>
    <row r="128" s="399" customFormat="1" outlineLevel="2" spans="1:7">
      <c r="A128" s="414">
        <v>2011408</v>
      </c>
      <c r="B128" s="415" t="s">
        <v>143</v>
      </c>
      <c r="C128" s="416"/>
      <c r="D128" s="416"/>
      <c r="E128" s="416"/>
      <c r="F128" s="417">
        <f t="shared" si="2"/>
        <v>0</v>
      </c>
      <c r="G128" s="417">
        <f t="shared" si="3"/>
        <v>0</v>
      </c>
    </row>
    <row r="129" s="399" customFormat="1" outlineLevel="2" spans="1:7">
      <c r="A129" s="414">
        <v>2011409</v>
      </c>
      <c r="B129" s="415" t="s">
        <v>144</v>
      </c>
      <c r="C129" s="416"/>
      <c r="D129" s="416"/>
      <c r="E129" s="416"/>
      <c r="F129" s="417">
        <f t="shared" si="2"/>
        <v>0</v>
      </c>
      <c r="G129" s="417">
        <f t="shared" si="3"/>
        <v>0</v>
      </c>
    </row>
    <row r="130" s="399" customFormat="1" outlineLevel="2" spans="1:7">
      <c r="A130" s="414">
        <v>2011410</v>
      </c>
      <c r="B130" s="415" t="s">
        <v>145</v>
      </c>
      <c r="C130" s="416"/>
      <c r="D130" s="416"/>
      <c r="E130" s="416"/>
      <c r="F130" s="417">
        <f t="shared" si="2"/>
        <v>0</v>
      </c>
      <c r="G130" s="417">
        <f t="shared" si="3"/>
        <v>0</v>
      </c>
    </row>
    <row r="131" s="399" customFormat="1" outlineLevel="2" spans="1:7">
      <c r="A131" s="414">
        <v>2011411</v>
      </c>
      <c r="B131" s="415" t="s">
        <v>146</v>
      </c>
      <c r="C131" s="416"/>
      <c r="D131" s="416"/>
      <c r="E131" s="416"/>
      <c r="F131" s="417">
        <f t="shared" si="2"/>
        <v>0</v>
      </c>
      <c r="G131" s="417">
        <f t="shared" si="3"/>
        <v>0</v>
      </c>
    </row>
    <row r="132" s="399" customFormat="1" outlineLevel="2" spans="1:7">
      <c r="A132" s="414">
        <v>2011450</v>
      </c>
      <c r="B132" s="415" t="s">
        <v>78</v>
      </c>
      <c r="C132" s="416"/>
      <c r="D132" s="416"/>
      <c r="E132" s="416"/>
      <c r="F132" s="417">
        <f t="shared" si="2"/>
        <v>0</v>
      </c>
      <c r="G132" s="417">
        <f t="shared" si="3"/>
        <v>0</v>
      </c>
    </row>
    <row r="133" s="399" customFormat="1" outlineLevel="2" spans="1:7">
      <c r="A133" s="414">
        <v>2011499</v>
      </c>
      <c r="B133" s="415" t="s">
        <v>147</v>
      </c>
      <c r="C133" s="416"/>
      <c r="D133" s="416"/>
      <c r="E133" s="416"/>
      <c r="F133" s="417">
        <f t="shared" si="2"/>
        <v>0</v>
      </c>
      <c r="G133" s="417">
        <f t="shared" si="3"/>
        <v>0</v>
      </c>
    </row>
    <row r="134" s="399" customFormat="1" outlineLevel="1" spans="1:7">
      <c r="A134" s="412">
        <v>20123</v>
      </c>
      <c r="B134" s="413" t="s">
        <v>148</v>
      </c>
      <c r="C134" s="410">
        <f>SUM(C135:C140)</f>
        <v>40</v>
      </c>
      <c r="D134" s="410">
        <f>SUM(D135:D140)</f>
        <v>32.591001</v>
      </c>
      <c r="E134" s="410">
        <f>SUM(E135:E140)</f>
        <v>45</v>
      </c>
      <c r="F134" s="411">
        <f t="shared" ref="F134:F197" si="4">IF(C134&gt;0,E134/C134,0)</f>
        <v>1.125</v>
      </c>
      <c r="G134" s="411">
        <f t="shared" ref="G134:G197" si="5">IF(D134&gt;0,E134/D134,0)</f>
        <v>1.3807492442469</v>
      </c>
    </row>
    <row r="135" s="399" customFormat="1" outlineLevel="2" spans="1:7">
      <c r="A135" s="414">
        <v>2012301</v>
      </c>
      <c r="B135" s="415" t="s">
        <v>69</v>
      </c>
      <c r="C135" s="416">
        <v>10</v>
      </c>
      <c r="D135" s="416">
        <v>11.647001</v>
      </c>
      <c r="E135" s="416">
        <v>15</v>
      </c>
      <c r="F135" s="417">
        <f t="shared" si="4"/>
        <v>1.5</v>
      </c>
      <c r="G135" s="417">
        <f t="shared" si="5"/>
        <v>1.2878851817734</v>
      </c>
    </row>
    <row r="136" s="399" customFormat="1" outlineLevel="2" spans="1:7">
      <c r="A136" s="414">
        <v>2012302</v>
      </c>
      <c r="B136" s="415" t="s">
        <v>70</v>
      </c>
      <c r="C136" s="416"/>
      <c r="D136" s="416">
        <v>0</v>
      </c>
      <c r="E136" s="416"/>
      <c r="F136" s="417">
        <f t="shared" si="4"/>
        <v>0</v>
      </c>
      <c r="G136" s="417">
        <f t="shared" si="5"/>
        <v>0</v>
      </c>
    </row>
    <row r="137" s="399" customFormat="1" outlineLevel="2" spans="1:7">
      <c r="A137" s="414">
        <v>2012303</v>
      </c>
      <c r="B137" s="415" t="s">
        <v>71</v>
      </c>
      <c r="C137" s="416"/>
      <c r="D137" s="416">
        <v>0</v>
      </c>
      <c r="E137" s="416"/>
      <c r="F137" s="417">
        <f t="shared" si="4"/>
        <v>0</v>
      </c>
      <c r="G137" s="417">
        <f t="shared" si="5"/>
        <v>0</v>
      </c>
    </row>
    <row r="138" s="399" customFormat="1" outlineLevel="2" spans="1:7">
      <c r="A138" s="414">
        <v>2012304</v>
      </c>
      <c r="B138" s="415" t="s">
        <v>149</v>
      </c>
      <c r="C138" s="416">
        <v>30</v>
      </c>
      <c r="D138" s="416">
        <v>20.944</v>
      </c>
      <c r="E138" s="416">
        <v>30</v>
      </c>
      <c r="F138" s="417">
        <f t="shared" si="4"/>
        <v>1</v>
      </c>
      <c r="G138" s="417">
        <f t="shared" si="5"/>
        <v>1.43239113827349</v>
      </c>
    </row>
    <row r="139" s="399" customFormat="1" outlineLevel="2" spans="1:7">
      <c r="A139" s="414">
        <v>2012350</v>
      </c>
      <c r="B139" s="415" t="s">
        <v>78</v>
      </c>
      <c r="C139" s="416"/>
      <c r="D139" s="416">
        <v>0</v>
      </c>
      <c r="E139" s="416"/>
      <c r="F139" s="417">
        <f t="shared" si="4"/>
        <v>0</v>
      </c>
      <c r="G139" s="417">
        <f t="shared" si="5"/>
        <v>0</v>
      </c>
    </row>
    <row r="140" s="399" customFormat="1" outlineLevel="2" spans="1:7">
      <c r="A140" s="414">
        <v>2012399</v>
      </c>
      <c r="B140" s="415" t="s">
        <v>150</v>
      </c>
      <c r="C140" s="416"/>
      <c r="D140" s="416">
        <v>0</v>
      </c>
      <c r="E140" s="416"/>
      <c r="F140" s="417">
        <f t="shared" si="4"/>
        <v>0</v>
      </c>
      <c r="G140" s="417">
        <f t="shared" si="5"/>
        <v>0</v>
      </c>
    </row>
    <row r="141" s="399" customFormat="1" outlineLevel="1" spans="1:7">
      <c r="A141" s="412">
        <v>20125</v>
      </c>
      <c r="B141" s="413" t="s">
        <v>151</v>
      </c>
      <c r="C141" s="410">
        <f>SUM(C142:C148)</f>
        <v>0</v>
      </c>
      <c r="D141" s="410">
        <f>SUM(D142:D148)</f>
        <v>0</v>
      </c>
      <c r="E141" s="410">
        <f>SUM(E142:E148)</f>
        <v>0</v>
      </c>
      <c r="F141" s="411">
        <f t="shared" si="4"/>
        <v>0</v>
      </c>
      <c r="G141" s="411">
        <f t="shared" si="5"/>
        <v>0</v>
      </c>
    </row>
    <row r="142" s="399" customFormat="1" outlineLevel="2" spans="1:7">
      <c r="A142" s="414">
        <v>2012501</v>
      </c>
      <c r="B142" s="415" t="s">
        <v>69</v>
      </c>
      <c r="C142" s="416"/>
      <c r="D142" s="416"/>
      <c r="E142" s="416"/>
      <c r="F142" s="417">
        <f t="shared" si="4"/>
        <v>0</v>
      </c>
      <c r="G142" s="417">
        <f t="shared" si="5"/>
        <v>0</v>
      </c>
    </row>
    <row r="143" s="399" customFormat="1" outlineLevel="2" spans="1:7">
      <c r="A143" s="414">
        <v>2012502</v>
      </c>
      <c r="B143" s="415" t="s">
        <v>70</v>
      </c>
      <c r="C143" s="416"/>
      <c r="D143" s="416"/>
      <c r="E143" s="416"/>
      <c r="F143" s="417">
        <f t="shared" si="4"/>
        <v>0</v>
      </c>
      <c r="G143" s="417">
        <f t="shared" si="5"/>
        <v>0</v>
      </c>
    </row>
    <row r="144" s="399" customFormat="1" outlineLevel="2" spans="1:7">
      <c r="A144" s="414">
        <v>2012503</v>
      </c>
      <c r="B144" s="415" t="s">
        <v>71</v>
      </c>
      <c r="C144" s="416"/>
      <c r="D144" s="416"/>
      <c r="E144" s="416"/>
      <c r="F144" s="417">
        <f t="shared" si="4"/>
        <v>0</v>
      </c>
      <c r="G144" s="417">
        <f t="shared" si="5"/>
        <v>0</v>
      </c>
    </row>
    <row r="145" s="399" customFormat="1" outlineLevel="2" spans="1:7">
      <c r="A145" s="414">
        <v>2012504</v>
      </c>
      <c r="B145" s="415" t="s">
        <v>152</v>
      </c>
      <c r="C145" s="416"/>
      <c r="D145" s="416"/>
      <c r="E145" s="416"/>
      <c r="F145" s="417">
        <f t="shared" si="4"/>
        <v>0</v>
      </c>
      <c r="G145" s="417">
        <f t="shared" si="5"/>
        <v>0</v>
      </c>
    </row>
    <row r="146" s="399" customFormat="1" outlineLevel="2" spans="1:7">
      <c r="A146" s="414">
        <v>2012505</v>
      </c>
      <c r="B146" s="415" t="s">
        <v>153</v>
      </c>
      <c r="C146" s="416"/>
      <c r="D146" s="416"/>
      <c r="E146" s="416"/>
      <c r="F146" s="417">
        <f t="shared" si="4"/>
        <v>0</v>
      </c>
      <c r="G146" s="417">
        <f t="shared" si="5"/>
        <v>0</v>
      </c>
    </row>
    <row r="147" s="399" customFormat="1" outlineLevel="2" spans="1:7">
      <c r="A147" s="414">
        <v>2012550</v>
      </c>
      <c r="B147" s="415" t="s">
        <v>78</v>
      </c>
      <c r="C147" s="416"/>
      <c r="D147" s="416"/>
      <c r="E147" s="416"/>
      <c r="F147" s="417">
        <f t="shared" si="4"/>
        <v>0</v>
      </c>
      <c r="G147" s="417">
        <f t="shared" si="5"/>
        <v>0</v>
      </c>
    </row>
    <row r="148" s="399" customFormat="1" outlineLevel="2" spans="1:7">
      <c r="A148" s="414">
        <v>2012599</v>
      </c>
      <c r="B148" s="415" t="s">
        <v>154</v>
      </c>
      <c r="C148" s="416"/>
      <c r="D148" s="416"/>
      <c r="E148" s="416"/>
      <c r="F148" s="417">
        <f t="shared" si="4"/>
        <v>0</v>
      </c>
      <c r="G148" s="417">
        <f t="shared" si="5"/>
        <v>0</v>
      </c>
    </row>
    <row r="149" s="399" customFormat="1" outlineLevel="1" spans="1:7">
      <c r="A149" s="412">
        <v>20126</v>
      </c>
      <c r="B149" s="413" t="s">
        <v>155</v>
      </c>
      <c r="C149" s="410">
        <f>SUM(C150:C154)</f>
        <v>165</v>
      </c>
      <c r="D149" s="410">
        <f>SUM(D150:D154)</f>
        <v>373.310335</v>
      </c>
      <c r="E149" s="410">
        <f>SUM(E150:E154)</f>
        <v>169</v>
      </c>
      <c r="F149" s="411">
        <f t="shared" si="4"/>
        <v>1.02424242424242</v>
      </c>
      <c r="G149" s="411">
        <f t="shared" si="5"/>
        <v>0.452706459359074</v>
      </c>
    </row>
    <row r="150" s="399" customFormat="1" outlineLevel="2" spans="1:7">
      <c r="A150" s="414">
        <v>2012601</v>
      </c>
      <c r="B150" s="415" t="s">
        <v>69</v>
      </c>
      <c r="C150" s="416">
        <v>150</v>
      </c>
      <c r="D150" s="416">
        <v>156.310399</v>
      </c>
      <c r="E150" s="416">
        <v>155</v>
      </c>
      <c r="F150" s="417">
        <f t="shared" si="4"/>
        <v>1.03333333333333</v>
      </c>
      <c r="G150" s="417">
        <f t="shared" si="5"/>
        <v>0.99161668699982</v>
      </c>
    </row>
    <row r="151" s="399" customFormat="1" outlineLevel="2" spans="1:7">
      <c r="A151" s="414">
        <v>2012602</v>
      </c>
      <c r="B151" s="415" t="s">
        <v>70</v>
      </c>
      <c r="C151" s="416"/>
      <c r="D151" s="416">
        <v>0</v>
      </c>
      <c r="E151" s="416"/>
      <c r="F151" s="417">
        <f t="shared" si="4"/>
        <v>0</v>
      </c>
      <c r="G151" s="417">
        <f t="shared" si="5"/>
        <v>0</v>
      </c>
    </row>
    <row r="152" s="399" customFormat="1" outlineLevel="2" spans="1:7">
      <c r="A152" s="414">
        <v>2012603</v>
      </c>
      <c r="B152" s="415" t="s">
        <v>71</v>
      </c>
      <c r="C152" s="416"/>
      <c r="D152" s="416">
        <v>0</v>
      </c>
      <c r="E152" s="416"/>
      <c r="F152" s="417">
        <f t="shared" si="4"/>
        <v>0</v>
      </c>
      <c r="G152" s="417">
        <f t="shared" si="5"/>
        <v>0</v>
      </c>
    </row>
    <row r="153" s="399" customFormat="1" outlineLevel="2" spans="1:7">
      <c r="A153" s="414">
        <v>2012604</v>
      </c>
      <c r="B153" s="415" t="s">
        <v>156</v>
      </c>
      <c r="C153" s="416">
        <v>5</v>
      </c>
      <c r="D153" s="416">
        <v>206.999936</v>
      </c>
      <c r="E153" s="416">
        <v>5</v>
      </c>
      <c r="F153" s="417">
        <f t="shared" si="4"/>
        <v>1</v>
      </c>
      <c r="G153" s="417">
        <f t="shared" si="5"/>
        <v>0.0241545968400686</v>
      </c>
    </row>
    <row r="154" s="399" customFormat="1" outlineLevel="2" spans="1:7">
      <c r="A154" s="414">
        <v>2012699</v>
      </c>
      <c r="B154" s="415" t="s">
        <v>157</v>
      </c>
      <c r="C154" s="416">
        <v>10</v>
      </c>
      <c r="D154" s="416">
        <v>10</v>
      </c>
      <c r="E154" s="416">
        <v>9</v>
      </c>
      <c r="F154" s="417">
        <f t="shared" si="4"/>
        <v>0.9</v>
      </c>
      <c r="G154" s="417">
        <f t="shared" si="5"/>
        <v>0.9</v>
      </c>
    </row>
    <row r="155" s="399" customFormat="1" outlineLevel="1" spans="1:7">
      <c r="A155" s="412">
        <v>20128</v>
      </c>
      <c r="B155" s="413" t="s">
        <v>158</v>
      </c>
      <c r="C155" s="410">
        <f>SUM(C156:C161)</f>
        <v>0</v>
      </c>
      <c r="D155" s="410">
        <f>SUM(D156:D161)</f>
        <v>0</v>
      </c>
      <c r="E155" s="410">
        <f>SUM(E156:E161)</f>
        <v>0</v>
      </c>
      <c r="F155" s="411">
        <f t="shared" si="4"/>
        <v>0</v>
      </c>
      <c r="G155" s="411">
        <f t="shared" si="5"/>
        <v>0</v>
      </c>
    </row>
    <row r="156" s="399" customFormat="1" outlineLevel="2" spans="1:7">
      <c r="A156" s="414">
        <v>2012801</v>
      </c>
      <c r="B156" s="415" t="s">
        <v>69</v>
      </c>
      <c r="C156" s="416"/>
      <c r="D156" s="416"/>
      <c r="E156" s="416"/>
      <c r="F156" s="417">
        <f t="shared" si="4"/>
        <v>0</v>
      </c>
      <c r="G156" s="417">
        <f t="shared" si="5"/>
        <v>0</v>
      </c>
    </row>
    <row r="157" s="399" customFormat="1" outlineLevel="2" spans="1:7">
      <c r="A157" s="414">
        <v>2012802</v>
      </c>
      <c r="B157" s="415" t="s">
        <v>70</v>
      </c>
      <c r="C157" s="416"/>
      <c r="D157" s="416"/>
      <c r="E157" s="416"/>
      <c r="F157" s="417">
        <f t="shared" si="4"/>
        <v>0</v>
      </c>
      <c r="G157" s="417">
        <f t="shared" si="5"/>
        <v>0</v>
      </c>
    </row>
    <row r="158" s="399" customFormat="1" outlineLevel="2" spans="1:7">
      <c r="A158" s="414">
        <v>2012803</v>
      </c>
      <c r="B158" s="415" t="s">
        <v>71</v>
      </c>
      <c r="C158" s="416"/>
      <c r="D158" s="416"/>
      <c r="E158" s="416"/>
      <c r="F158" s="417">
        <f t="shared" si="4"/>
        <v>0</v>
      </c>
      <c r="G158" s="417">
        <f t="shared" si="5"/>
        <v>0</v>
      </c>
    </row>
    <row r="159" s="399" customFormat="1" outlineLevel="2" spans="1:7">
      <c r="A159" s="414">
        <v>2012804</v>
      </c>
      <c r="B159" s="415" t="s">
        <v>83</v>
      </c>
      <c r="C159" s="416"/>
      <c r="D159" s="416"/>
      <c r="E159" s="416"/>
      <c r="F159" s="417">
        <f t="shared" si="4"/>
        <v>0</v>
      </c>
      <c r="G159" s="417">
        <f t="shared" si="5"/>
        <v>0</v>
      </c>
    </row>
    <row r="160" s="399" customFormat="1" outlineLevel="2" spans="1:7">
      <c r="A160" s="414">
        <v>2012850</v>
      </c>
      <c r="B160" s="415" t="s">
        <v>78</v>
      </c>
      <c r="C160" s="416"/>
      <c r="D160" s="416"/>
      <c r="E160" s="416"/>
      <c r="F160" s="417">
        <f t="shared" si="4"/>
        <v>0</v>
      </c>
      <c r="G160" s="417">
        <f t="shared" si="5"/>
        <v>0</v>
      </c>
    </row>
    <row r="161" s="399" customFormat="1" ht="27" outlineLevel="2" spans="1:7">
      <c r="A161" s="414">
        <v>2012899</v>
      </c>
      <c r="B161" s="415" t="s">
        <v>159</v>
      </c>
      <c r="C161" s="416"/>
      <c r="D161" s="416"/>
      <c r="E161" s="416"/>
      <c r="F161" s="417">
        <f t="shared" si="4"/>
        <v>0</v>
      </c>
      <c r="G161" s="417">
        <f t="shared" si="5"/>
        <v>0</v>
      </c>
    </row>
    <row r="162" s="399" customFormat="1" outlineLevel="1" spans="1:7">
      <c r="A162" s="412">
        <v>20129</v>
      </c>
      <c r="B162" s="413" t="s">
        <v>160</v>
      </c>
      <c r="C162" s="410">
        <f>SUM(C163:C168)</f>
        <v>267</v>
      </c>
      <c r="D162" s="410">
        <f>SUM(D163:D168)</f>
        <v>285.378321</v>
      </c>
      <c r="E162" s="410">
        <f>SUM(E163:E168)</f>
        <v>275</v>
      </c>
      <c r="F162" s="411">
        <f t="shared" si="4"/>
        <v>1.02996254681648</v>
      </c>
      <c r="G162" s="411">
        <f t="shared" si="5"/>
        <v>0.963633113532825</v>
      </c>
    </row>
    <row r="163" s="399" customFormat="1" outlineLevel="2" spans="1:7">
      <c r="A163" s="414">
        <v>2012901</v>
      </c>
      <c r="B163" s="415" t="s">
        <v>69</v>
      </c>
      <c r="C163" s="416">
        <v>140</v>
      </c>
      <c r="D163" s="416">
        <v>141.141623</v>
      </c>
      <c r="E163" s="416">
        <v>150</v>
      </c>
      <c r="F163" s="417">
        <f t="shared" si="4"/>
        <v>1.07142857142857</v>
      </c>
      <c r="G163" s="417">
        <f t="shared" si="5"/>
        <v>1.0627623291536</v>
      </c>
    </row>
    <row r="164" s="399" customFormat="1" outlineLevel="2" spans="1:7">
      <c r="A164" s="414">
        <v>2012902</v>
      </c>
      <c r="B164" s="415" t="s">
        <v>70</v>
      </c>
      <c r="C164" s="416">
        <v>40</v>
      </c>
      <c r="D164" s="416">
        <v>42.94</v>
      </c>
      <c r="E164" s="416">
        <v>40</v>
      </c>
      <c r="F164" s="417">
        <f t="shared" si="4"/>
        <v>1</v>
      </c>
      <c r="G164" s="417">
        <f t="shared" si="5"/>
        <v>0.931532370749884</v>
      </c>
    </row>
    <row r="165" s="399" customFormat="1" outlineLevel="2" spans="1:7">
      <c r="A165" s="414">
        <v>2012903</v>
      </c>
      <c r="B165" s="415" t="s">
        <v>71</v>
      </c>
      <c r="C165" s="416">
        <v>5</v>
      </c>
      <c r="D165" s="416">
        <v>4.777428</v>
      </c>
      <c r="E165" s="416">
        <v>5</v>
      </c>
      <c r="F165" s="417">
        <f t="shared" si="4"/>
        <v>1</v>
      </c>
      <c r="G165" s="417">
        <f t="shared" si="5"/>
        <v>1.04658824790243</v>
      </c>
    </row>
    <row r="166" s="399" customFormat="1" outlineLevel="2" spans="1:7">
      <c r="A166" s="414">
        <v>2012906</v>
      </c>
      <c r="B166" s="415" t="s">
        <v>161</v>
      </c>
      <c r="C166" s="416">
        <v>55</v>
      </c>
      <c r="D166" s="416">
        <v>58.4125</v>
      </c>
      <c r="E166" s="416">
        <v>55</v>
      </c>
      <c r="F166" s="417">
        <f t="shared" si="4"/>
        <v>1</v>
      </c>
      <c r="G166" s="417">
        <f t="shared" si="5"/>
        <v>0.941579285255724</v>
      </c>
    </row>
    <row r="167" s="399" customFormat="1" outlineLevel="2" spans="1:7">
      <c r="A167" s="414">
        <v>2012950</v>
      </c>
      <c r="B167" s="415" t="s">
        <v>78</v>
      </c>
      <c r="C167" s="416"/>
      <c r="D167" s="416">
        <v>0</v>
      </c>
      <c r="E167" s="416"/>
      <c r="F167" s="417">
        <f t="shared" si="4"/>
        <v>0</v>
      </c>
      <c r="G167" s="417">
        <f t="shared" si="5"/>
        <v>0</v>
      </c>
    </row>
    <row r="168" s="399" customFormat="1" outlineLevel="2" spans="1:7">
      <c r="A168" s="414">
        <v>2012999</v>
      </c>
      <c r="B168" s="415" t="s">
        <v>162</v>
      </c>
      <c r="C168" s="416">
        <v>27</v>
      </c>
      <c r="D168" s="416">
        <v>38.10677</v>
      </c>
      <c r="E168" s="416">
        <v>25</v>
      </c>
      <c r="F168" s="417">
        <f t="shared" si="4"/>
        <v>0.925925925925926</v>
      </c>
      <c r="G168" s="417">
        <f t="shared" si="5"/>
        <v>0.656051405039052</v>
      </c>
    </row>
    <row r="169" s="399" customFormat="1" ht="27" outlineLevel="1" spans="1:7">
      <c r="A169" s="412">
        <v>20131</v>
      </c>
      <c r="B169" s="413" t="s">
        <v>163</v>
      </c>
      <c r="C169" s="410">
        <f>SUM(C170:C175)</f>
        <v>555</v>
      </c>
      <c r="D169" s="410">
        <f>SUM(D170:D175)</f>
        <v>565.547056</v>
      </c>
      <c r="E169" s="410">
        <f>SUM(E170:E175)</f>
        <v>555</v>
      </c>
      <c r="F169" s="411">
        <f t="shared" si="4"/>
        <v>1</v>
      </c>
      <c r="G169" s="411">
        <f t="shared" si="5"/>
        <v>0.981350701258005</v>
      </c>
    </row>
    <row r="170" s="399" customFormat="1" outlineLevel="2" spans="1:7">
      <c r="A170" s="414">
        <v>2013101</v>
      </c>
      <c r="B170" s="415" t="s">
        <v>69</v>
      </c>
      <c r="C170" s="416">
        <v>235</v>
      </c>
      <c r="D170" s="416">
        <v>237.566206</v>
      </c>
      <c r="E170" s="416">
        <v>240</v>
      </c>
      <c r="F170" s="417">
        <f t="shared" si="4"/>
        <v>1.02127659574468</v>
      </c>
      <c r="G170" s="417">
        <f t="shared" si="5"/>
        <v>1.01024469785067</v>
      </c>
    </row>
    <row r="171" s="399" customFormat="1" outlineLevel="2" spans="1:7">
      <c r="A171" s="414">
        <v>2013102</v>
      </c>
      <c r="B171" s="415" t="s">
        <v>70</v>
      </c>
      <c r="C171" s="416">
        <v>300</v>
      </c>
      <c r="D171" s="416">
        <v>306.282459</v>
      </c>
      <c r="E171" s="416">
        <v>300</v>
      </c>
      <c r="F171" s="417">
        <f t="shared" si="4"/>
        <v>1</v>
      </c>
      <c r="G171" s="417">
        <f t="shared" si="5"/>
        <v>0.97948802219849</v>
      </c>
    </row>
    <row r="172" s="399" customFormat="1" outlineLevel="2" spans="1:7">
      <c r="A172" s="414">
        <v>2013103</v>
      </c>
      <c r="B172" s="415" t="s">
        <v>71</v>
      </c>
      <c r="C172" s="416"/>
      <c r="D172" s="416">
        <v>0</v>
      </c>
      <c r="E172" s="416"/>
      <c r="F172" s="417">
        <f t="shared" si="4"/>
        <v>0</v>
      </c>
      <c r="G172" s="417">
        <f t="shared" si="5"/>
        <v>0</v>
      </c>
    </row>
    <row r="173" s="399" customFormat="1" outlineLevel="2" spans="1:7">
      <c r="A173" s="414">
        <v>2013105</v>
      </c>
      <c r="B173" s="415" t="s">
        <v>164</v>
      </c>
      <c r="C173" s="416"/>
      <c r="D173" s="416">
        <v>0</v>
      </c>
      <c r="E173" s="416"/>
      <c r="F173" s="417">
        <f t="shared" si="4"/>
        <v>0</v>
      </c>
      <c r="G173" s="417">
        <f t="shared" si="5"/>
        <v>0</v>
      </c>
    </row>
    <row r="174" s="399" customFormat="1" outlineLevel="2" spans="1:7">
      <c r="A174" s="414">
        <v>2013150</v>
      </c>
      <c r="B174" s="415" t="s">
        <v>78</v>
      </c>
      <c r="C174" s="416"/>
      <c r="D174" s="416">
        <v>0</v>
      </c>
      <c r="E174" s="416"/>
      <c r="F174" s="417">
        <f t="shared" si="4"/>
        <v>0</v>
      </c>
      <c r="G174" s="417">
        <f t="shared" si="5"/>
        <v>0</v>
      </c>
    </row>
    <row r="175" s="399" customFormat="1" ht="27" outlineLevel="2" spans="1:7">
      <c r="A175" s="414">
        <v>2013199</v>
      </c>
      <c r="B175" s="415" t="s">
        <v>165</v>
      </c>
      <c r="C175" s="416">
        <v>20</v>
      </c>
      <c r="D175" s="416">
        <v>21.698391</v>
      </c>
      <c r="E175" s="416">
        <v>15</v>
      </c>
      <c r="F175" s="417">
        <f t="shared" si="4"/>
        <v>0.75</v>
      </c>
      <c r="G175" s="417">
        <f t="shared" si="5"/>
        <v>0.69129549744034</v>
      </c>
    </row>
    <row r="176" s="399" customFormat="1" outlineLevel="1" spans="1:7">
      <c r="A176" s="412">
        <v>20132</v>
      </c>
      <c r="B176" s="413" t="s">
        <v>166</v>
      </c>
      <c r="C176" s="410">
        <f>SUM(C177:C182)</f>
        <v>558</v>
      </c>
      <c r="D176" s="410">
        <f>SUM(D177:D182)</f>
        <v>621.177756</v>
      </c>
      <c r="E176" s="410">
        <f>SUM(E177:E182)</f>
        <v>550</v>
      </c>
      <c r="F176" s="411">
        <f t="shared" si="4"/>
        <v>0.985663082437276</v>
      </c>
      <c r="G176" s="411">
        <f t="shared" si="5"/>
        <v>0.885414834461651</v>
      </c>
    </row>
    <row r="177" s="399" customFormat="1" outlineLevel="2" spans="1:7">
      <c r="A177" s="414">
        <v>2013201</v>
      </c>
      <c r="B177" s="415" t="s">
        <v>69</v>
      </c>
      <c r="C177" s="416">
        <v>150</v>
      </c>
      <c r="D177" s="416">
        <v>152.013187</v>
      </c>
      <c r="E177" s="416">
        <v>160</v>
      </c>
      <c r="F177" s="417">
        <f t="shared" si="4"/>
        <v>1.06666666666667</v>
      </c>
      <c r="G177" s="417">
        <f t="shared" si="5"/>
        <v>1.05254026415485</v>
      </c>
    </row>
    <row r="178" s="399" customFormat="1" outlineLevel="2" spans="1:7">
      <c r="A178" s="414">
        <v>2013202</v>
      </c>
      <c r="B178" s="415" t="s">
        <v>70</v>
      </c>
      <c r="C178" s="416">
        <v>180</v>
      </c>
      <c r="D178" s="416">
        <v>188.893809</v>
      </c>
      <c r="E178" s="416">
        <v>180</v>
      </c>
      <c r="F178" s="417">
        <f t="shared" si="4"/>
        <v>1</v>
      </c>
      <c r="G178" s="417">
        <f t="shared" si="5"/>
        <v>0.95291635524169</v>
      </c>
    </row>
    <row r="179" s="399" customFormat="1" outlineLevel="2" spans="1:7">
      <c r="A179" s="414">
        <v>2013203</v>
      </c>
      <c r="B179" s="415" t="s">
        <v>71</v>
      </c>
      <c r="C179" s="416"/>
      <c r="D179" s="416">
        <v>0</v>
      </c>
      <c r="E179" s="416"/>
      <c r="F179" s="417">
        <f t="shared" si="4"/>
        <v>0</v>
      </c>
      <c r="G179" s="417">
        <f t="shared" si="5"/>
        <v>0</v>
      </c>
    </row>
    <row r="180" s="399" customFormat="1" outlineLevel="2" spans="1:7">
      <c r="A180" s="414">
        <v>2013204</v>
      </c>
      <c r="B180" s="415" t="s">
        <v>167</v>
      </c>
      <c r="C180" s="416"/>
      <c r="D180" s="416">
        <v>0</v>
      </c>
      <c r="E180" s="416"/>
      <c r="F180" s="417">
        <f t="shared" si="4"/>
        <v>0</v>
      </c>
      <c r="G180" s="417">
        <f t="shared" si="5"/>
        <v>0</v>
      </c>
    </row>
    <row r="181" s="399" customFormat="1" outlineLevel="2" spans="1:7">
      <c r="A181" s="414">
        <v>2013250</v>
      </c>
      <c r="B181" s="415" t="s">
        <v>78</v>
      </c>
      <c r="C181" s="416">
        <v>58</v>
      </c>
      <c r="D181" s="416">
        <v>56.813264</v>
      </c>
      <c r="E181" s="416">
        <v>50</v>
      </c>
      <c r="F181" s="417">
        <f t="shared" si="4"/>
        <v>0.862068965517241</v>
      </c>
      <c r="G181" s="417">
        <f t="shared" si="5"/>
        <v>0.880076173761113</v>
      </c>
    </row>
    <row r="182" s="399" customFormat="1" outlineLevel="2" spans="1:7">
      <c r="A182" s="414">
        <v>2013299</v>
      </c>
      <c r="B182" s="415" t="s">
        <v>168</v>
      </c>
      <c r="C182" s="416">
        <v>170</v>
      </c>
      <c r="D182" s="416">
        <v>223.457496</v>
      </c>
      <c r="E182" s="416">
        <v>160</v>
      </c>
      <c r="F182" s="417">
        <f t="shared" si="4"/>
        <v>0.941176470588235</v>
      </c>
      <c r="G182" s="417">
        <f t="shared" si="5"/>
        <v>0.716019837616009</v>
      </c>
    </row>
    <row r="183" s="399" customFormat="1" outlineLevel="1" spans="1:7">
      <c r="A183" s="412">
        <v>20133</v>
      </c>
      <c r="B183" s="413" t="s">
        <v>169</v>
      </c>
      <c r="C183" s="410">
        <f>SUM(C184:C189)</f>
        <v>630</v>
      </c>
      <c r="D183" s="410">
        <f>SUM(D184:D189)</f>
        <v>610.902211</v>
      </c>
      <c r="E183" s="410">
        <f>SUM(E184:E189)</f>
        <v>650</v>
      </c>
      <c r="F183" s="411">
        <f t="shared" si="4"/>
        <v>1.03174603174603</v>
      </c>
      <c r="G183" s="411">
        <f t="shared" si="5"/>
        <v>1.0640000777473</v>
      </c>
    </row>
    <row r="184" s="399" customFormat="1" outlineLevel="2" spans="1:7">
      <c r="A184" s="414">
        <v>2013301</v>
      </c>
      <c r="B184" s="415" t="s">
        <v>69</v>
      </c>
      <c r="C184" s="416">
        <v>240</v>
      </c>
      <c r="D184" s="416">
        <v>243.377842</v>
      </c>
      <c r="E184" s="416">
        <v>250</v>
      </c>
      <c r="F184" s="417">
        <f t="shared" si="4"/>
        <v>1.04166666666667</v>
      </c>
      <c r="G184" s="417">
        <f t="shared" si="5"/>
        <v>1.02720937101579</v>
      </c>
    </row>
    <row r="185" s="399" customFormat="1" outlineLevel="2" spans="1:7">
      <c r="A185" s="414">
        <v>2013302</v>
      </c>
      <c r="B185" s="415" t="s">
        <v>70</v>
      </c>
      <c r="C185" s="416">
        <v>70</v>
      </c>
      <c r="D185" s="416">
        <v>30</v>
      </c>
      <c r="E185" s="416">
        <v>70</v>
      </c>
      <c r="F185" s="417">
        <f t="shared" si="4"/>
        <v>1</v>
      </c>
      <c r="G185" s="417">
        <f t="shared" si="5"/>
        <v>2.33333333333333</v>
      </c>
    </row>
    <row r="186" s="399" customFormat="1" outlineLevel="2" spans="1:7">
      <c r="A186" s="414">
        <v>2013303</v>
      </c>
      <c r="B186" s="415" t="s">
        <v>71</v>
      </c>
      <c r="C186" s="416"/>
      <c r="D186" s="416">
        <v>0</v>
      </c>
      <c r="E186" s="416"/>
      <c r="F186" s="417">
        <f t="shared" si="4"/>
        <v>0</v>
      </c>
      <c r="G186" s="417">
        <f t="shared" si="5"/>
        <v>0</v>
      </c>
    </row>
    <row r="187" s="399" customFormat="1" outlineLevel="2" spans="1:7">
      <c r="A187" s="414">
        <v>2013304</v>
      </c>
      <c r="B187" s="415" t="s">
        <v>170</v>
      </c>
      <c r="C187" s="416">
        <v>80</v>
      </c>
      <c r="D187" s="416">
        <v>91.399917</v>
      </c>
      <c r="E187" s="416">
        <v>90</v>
      </c>
      <c r="F187" s="417">
        <f t="shared" si="4"/>
        <v>1.125</v>
      </c>
      <c r="G187" s="417">
        <f t="shared" si="5"/>
        <v>0.984683607535442</v>
      </c>
    </row>
    <row r="188" s="399" customFormat="1" outlineLevel="2" spans="1:7">
      <c r="A188" s="414">
        <v>2013350</v>
      </c>
      <c r="B188" s="415" t="s">
        <v>78</v>
      </c>
      <c r="C188" s="416">
        <v>10</v>
      </c>
      <c r="D188" s="416">
        <v>10</v>
      </c>
      <c r="E188" s="416">
        <v>10</v>
      </c>
      <c r="F188" s="417">
        <f t="shared" si="4"/>
        <v>1</v>
      </c>
      <c r="G188" s="417">
        <f t="shared" si="5"/>
        <v>1</v>
      </c>
    </row>
    <row r="189" s="399" customFormat="1" outlineLevel="2" spans="1:7">
      <c r="A189" s="414">
        <v>2013399</v>
      </c>
      <c r="B189" s="415" t="s">
        <v>171</v>
      </c>
      <c r="C189" s="416">
        <v>230</v>
      </c>
      <c r="D189" s="416">
        <v>236.124452</v>
      </c>
      <c r="E189" s="416">
        <v>230</v>
      </c>
      <c r="F189" s="417">
        <f t="shared" si="4"/>
        <v>1</v>
      </c>
      <c r="G189" s="417">
        <f t="shared" si="5"/>
        <v>0.974062610000255</v>
      </c>
    </row>
    <row r="190" s="399" customFormat="1" outlineLevel="1" spans="1:7">
      <c r="A190" s="412">
        <v>20134</v>
      </c>
      <c r="B190" s="413" t="s">
        <v>172</v>
      </c>
      <c r="C190" s="410">
        <f>SUM(C191:C197)</f>
        <v>135</v>
      </c>
      <c r="D190" s="410">
        <f>SUM(D191:D197)</f>
        <v>160.86983</v>
      </c>
      <c r="E190" s="410">
        <f>SUM(E191:E197)</f>
        <v>135</v>
      </c>
      <c r="F190" s="411">
        <f t="shared" si="4"/>
        <v>1</v>
      </c>
      <c r="G190" s="411">
        <f t="shared" si="5"/>
        <v>0.839187807931419</v>
      </c>
    </row>
    <row r="191" s="399" customFormat="1" outlineLevel="2" spans="1:7">
      <c r="A191" s="414">
        <v>2013401</v>
      </c>
      <c r="B191" s="415" t="s">
        <v>69</v>
      </c>
      <c r="C191" s="416">
        <v>100</v>
      </c>
      <c r="D191" s="416">
        <v>105.938828</v>
      </c>
      <c r="E191" s="416">
        <v>100</v>
      </c>
      <c r="F191" s="417">
        <f t="shared" si="4"/>
        <v>1</v>
      </c>
      <c r="G191" s="417">
        <f t="shared" si="5"/>
        <v>0.943940969405476</v>
      </c>
    </row>
    <row r="192" s="399" customFormat="1" outlineLevel="2" spans="1:7">
      <c r="A192" s="414">
        <v>2013402</v>
      </c>
      <c r="B192" s="415" t="s">
        <v>70</v>
      </c>
      <c r="C192" s="416">
        <v>10</v>
      </c>
      <c r="D192" s="416">
        <v>10.8465</v>
      </c>
      <c r="E192" s="416">
        <v>10</v>
      </c>
      <c r="F192" s="417">
        <f t="shared" si="4"/>
        <v>1</v>
      </c>
      <c r="G192" s="417">
        <f t="shared" si="5"/>
        <v>0.921956391462684</v>
      </c>
    </row>
    <row r="193" s="399" customFormat="1" outlineLevel="2" spans="1:7">
      <c r="A193" s="414">
        <v>2013403</v>
      </c>
      <c r="B193" s="415" t="s">
        <v>71</v>
      </c>
      <c r="C193" s="416"/>
      <c r="D193" s="416">
        <v>0</v>
      </c>
      <c r="E193" s="416"/>
      <c r="F193" s="417">
        <f t="shared" si="4"/>
        <v>0</v>
      </c>
      <c r="G193" s="417">
        <f t="shared" si="5"/>
        <v>0</v>
      </c>
    </row>
    <row r="194" s="399" customFormat="1" outlineLevel="2" spans="1:7">
      <c r="A194" s="414">
        <v>2013404</v>
      </c>
      <c r="B194" s="415" t="s">
        <v>173</v>
      </c>
      <c r="C194" s="416">
        <v>15</v>
      </c>
      <c r="D194" s="416">
        <v>31.625368</v>
      </c>
      <c r="E194" s="416">
        <v>15</v>
      </c>
      <c r="F194" s="417">
        <f t="shared" si="4"/>
        <v>1</v>
      </c>
      <c r="G194" s="417">
        <f t="shared" si="5"/>
        <v>0.474302781235621</v>
      </c>
    </row>
    <row r="195" s="399" customFormat="1" outlineLevel="2" spans="1:7">
      <c r="A195" s="414">
        <v>2013405</v>
      </c>
      <c r="B195" s="415" t="s">
        <v>174</v>
      </c>
      <c r="C195" s="416"/>
      <c r="D195" s="416">
        <v>0</v>
      </c>
      <c r="E195" s="416"/>
      <c r="F195" s="417">
        <f t="shared" si="4"/>
        <v>0</v>
      </c>
      <c r="G195" s="417">
        <f t="shared" si="5"/>
        <v>0</v>
      </c>
    </row>
    <row r="196" s="399" customFormat="1" outlineLevel="2" spans="1:7">
      <c r="A196" s="414">
        <v>2013450</v>
      </c>
      <c r="B196" s="415" t="s">
        <v>78</v>
      </c>
      <c r="C196" s="416"/>
      <c r="D196" s="416">
        <v>0</v>
      </c>
      <c r="E196" s="416"/>
      <c r="F196" s="417">
        <f t="shared" si="4"/>
        <v>0</v>
      </c>
      <c r="G196" s="417">
        <f t="shared" si="5"/>
        <v>0</v>
      </c>
    </row>
    <row r="197" s="399" customFormat="1" outlineLevel="2" spans="1:7">
      <c r="A197" s="414">
        <v>2013499</v>
      </c>
      <c r="B197" s="415" t="s">
        <v>175</v>
      </c>
      <c r="C197" s="416">
        <v>10</v>
      </c>
      <c r="D197" s="416">
        <v>12.459134</v>
      </c>
      <c r="E197" s="416">
        <v>10</v>
      </c>
      <c r="F197" s="417">
        <f t="shared" si="4"/>
        <v>1</v>
      </c>
      <c r="G197" s="417">
        <f t="shared" si="5"/>
        <v>0.802624002599218</v>
      </c>
    </row>
    <row r="198" s="399" customFormat="1" outlineLevel="1" spans="1:7">
      <c r="A198" s="412">
        <v>20135</v>
      </c>
      <c r="B198" s="413" t="s">
        <v>176</v>
      </c>
      <c r="C198" s="410">
        <f>SUM(C199:C203)</f>
        <v>0</v>
      </c>
      <c r="D198" s="410">
        <f>SUM(D199:D203)</f>
        <v>0</v>
      </c>
      <c r="E198" s="410">
        <f>SUM(E199:E203)</f>
        <v>0</v>
      </c>
      <c r="F198" s="411">
        <f t="shared" ref="F198:F261" si="6">IF(C198&gt;0,E198/C198,0)</f>
        <v>0</v>
      </c>
      <c r="G198" s="411">
        <f t="shared" ref="G198:G261" si="7">IF(D198&gt;0,E198/D198,0)</f>
        <v>0</v>
      </c>
    </row>
    <row r="199" s="399" customFormat="1" outlineLevel="2" spans="1:7">
      <c r="A199" s="414">
        <v>2013501</v>
      </c>
      <c r="B199" s="415" t="s">
        <v>69</v>
      </c>
      <c r="C199" s="416"/>
      <c r="D199" s="416"/>
      <c r="E199" s="416"/>
      <c r="F199" s="417">
        <f t="shared" si="6"/>
        <v>0</v>
      </c>
      <c r="G199" s="417">
        <f t="shared" si="7"/>
        <v>0</v>
      </c>
    </row>
    <row r="200" s="399" customFormat="1" outlineLevel="2" spans="1:7">
      <c r="A200" s="414">
        <v>2013502</v>
      </c>
      <c r="B200" s="415" t="s">
        <v>70</v>
      </c>
      <c r="C200" s="416"/>
      <c r="D200" s="416"/>
      <c r="E200" s="416"/>
      <c r="F200" s="417">
        <f t="shared" si="6"/>
        <v>0</v>
      </c>
      <c r="G200" s="417">
        <f t="shared" si="7"/>
        <v>0</v>
      </c>
    </row>
    <row r="201" s="399" customFormat="1" outlineLevel="2" spans="1:7">
      <c r="A201" s="414">
        <v>2013503</v>
      </c>
      <c r="B201" s="415" t="s">
        <v>71</v>
      </c>
      <c r="C201" s="416"/>
      <c r="D201" s="416"/>
      <c r="E201" s="416"/>
      <c r="F201" s="417">
        <f t="shared" si="6"/>
        <v>0</v>
      </c>
      <c r="G201" s="417">
        <f t="shared" si="7"/>
        <v>0</v>
      </c>
    </row>
    <row r="202" s="399" customFormat="1" outlineLevel="2" spans="1:7">
      <c r="A202" s="414">
        <v>2013550</v>
      </c>
      <c r="B202" s="415" t="s">
        <v>78</v>
      </c>
      <c r="C202" s="416"/>
      <c r="D202" s="416"/>
      <c r="E202" s="416"/>
      <c r="F202" s="417">
        <f t="shared" si="6"/>
        <v>0</v>
      </c>
      <c r="G202" s="417">
        <f t="shared" si="7"/>
        <v>0</v>
      </c>
    </row>
    <row r="203" s="399" customFormat="1" outlineLevel="2" spans="1:7">
      <c r="A203" s="414">
        <v>2013599</v>
      </c>
      <c r="B203" s="415" t="s">
        <v>177</v>
      </c>
      <c r="C203" s="416"/>
      <c r="D203" s="416"/>
      <c r="E203" s="416"/>
      <c r="F203" s="417">
        <f t="shared" si="6"/>
        <v>0</v>
      </c>
      <c r="G203" s="417">
        <f t="shared" si="7"/>
        <v>0</v>
      </c>
    </row>
    <row r="204" s="399" customFormat="1" outlineLevel="1" spans="1:7">
      <c r="A204" s="412">
        <v>20136</v>
      </c>
      <c r="B204" s="413" t="s">
        <v>178</v>
      </c>
      <c r="C204" s="410">
        <f>SUM(C205:C209)</f>
        <v>770</v>
      </c>
      <c r="D204" s="410">
        <f>SUM(D205:D209)</f>
        <v>785.466261</v>
      </c>
      <c r="E204" s="410">
        <f>SUM(E205:E209)</f>
        <v>780</v>
      </c>
      <c r="F204" s="411">
        <f t="shared" si="6"/>
        <v>1.01298701298701</v>
      </c>
      <c r="G204" s="411">
        <f t="shared" si="7"/>
        <v>0.993040743732212</v>
      </c>
    </row>
    <row r="205" s="399" customFormat="1" outlineLevel="2" spans="1:7">
      <c r="A205" s="414">
        <v>2013601</v>
      </c>
      <c r="B205" s="415" t="s">
        <v>69</v>
      </c>
      <c r="C205" s="416">
        <v>260</v>
      </c>
      <c r="D205" s="416">
        <v>259.884641</v>
      </c>
      <c r="E205" s="416">
        <v>270</v>
      </c>
      <c r="F205" s="417">
        <f t="shared" si="6"/>
        <v>1.03846153846154</v>
      </c>
      <c r="G205" s="417">
        <f t="shared" si="7"/>
        <v>1.03892249638562</v>
      </c>
    </row>
    <row r="206" s="399" customFormat="1" outlineLevel="2" spans="1:7">
      <c r="A206" s="414">
        <v>2013602</v>
      </c>
      <c r="B206" s="415" t="s">
        <v>70</v>
      </c>
      <c r="C206" s="416">
        <v>390</v>
      </c>
      <c r="D206" s="416">
        <v>405.58162</v>
      </c>
      <c r="E206" s="416">
        <v>390</v>
      </c>
      <c r="F206" s="417">
        <f t="shared" si="6"/>
        <v>1</v>
      </c>
      <c r="G206" s="417">
        <f t="shared" si="7"/>
        <v>0.961582036187932</v>
      </c>
    </row>
    <row r="207" s="399" customFormat="1" outlineLevel="2" spans="1:7">
      <c r="A207" s="414">
        <v>2013603</v>
      </c>
      <c r="B207" s="415" t="s">
        <v>71</v>
      </c>
      <c r="C207" s="416"/>
      <c r="D207" s="416">
        <v>0</v>
      </c>
      <c r="E207" s="416"/>
      <c r="F207" s="417">
        <f t="shared" si="6"/>
        <v>0</v>
      </c>
      <c r="G207" s="417">
        <f t="shared" si="7"/>
        <v>0</v>
      </c>
    </row>
    <row r="208" s="399" customFormat="1" outlineLevel="2" spans="1:7">
      <c r="A208" s="414">
        <v>2013650</v>
      </c>
      <c r="B208" s="415" t="s">
        <v>78</v>
      </c>
      <c r="C208" s="416"/>
      <c r="D208" s="416">
        <v>0</v>
      </c>
      <c r="E208" s="416"/>
      <c r="F208" s="417">
        <f t="shared" si="6"/>
        <v>0</v>
      </c>
      <c r="G208" s="417">
        <f t="shared" si="7"/>
        <v>0</v>
      </c>
    </row>
    <row r="209" s="399" customFormat="1" outlineLevel="2" spans="1:7">
      <c r="A209" s="414">
        <v>2013699</v>
      </c>
      <c r="B209" s="415" t="s">
        <v>178</v>
      </c>
      <c r="C209" s="416">
        <v>120</v>
      </c>
      <c r="D209" s="416">
        <v>120</v>
      </c>
      <c r="E209" s="416">
        <v>120</v>
      </c>
      <c r="F209" s="417">
        <f t="shared" si="6"/>
        <v>1</v>
      </c>
      <c r="G209" s="417">
        <f t="shared" si="7"/>
        <v>1</v>
      </c>
    </row>
    <row r="210" s="399" customFormat="1" outlineLevel="1" spans="1:7">
      <c r="A210" s="412">
        <v>20137</v>
      </c>
      <c r="B210" s="413" t="s">
        <v>179</v>
      </c>
      <c r="C210" s="410">
        <f>SUM(C211:C216)</f>
        <v>0</v>
      </c>
      <c r="D210" s="410">
        <f>SUM(D211:D216)</f>
        <v>0</v>
      </c>
      <c r="E210" s="410">
        <f>SUM(E211:E216)</f>
        <v>0</v>
      </c>
      <c r="F210" s="411">
        <f t="shared" si="6"/>
        <v>0</v>
      </c>
      <c r="G210" s="411">
        <f t="shared" si="7"/>
        <v>0</v>
      </c>
    </row>
    <row r="211" s="399" customFormat="1" outlineLevel="2" spans="1:7">
      <c r="A211" s="414">
        <v>2013701</v>
      </c>
      <c r="B211" s="415" t="s">
        <v>69</v>
      </c>
      <c r="C211" s="416"/>
      <c r="D211" s="416"/>
      <c r="E211" s="416"/>
      <c r="F211" s="417">
        <f t="shared" si="6"/>
        <v>0</v>
      </c>
      <c r="G211" s="417">
        <f t="shared" si="7"/>
        <v>0</v>
      </c>
    </row>
    <row r="212" s="399" customFormat="1" outlineLevel="2" spans="1:7">
      <c r="A212" s="414">
        <v>2013702</v>
      </c>
      <c r="B212" s="415" t="s">
        <v>70</v>
      </c>
      <c r="C212" s="416"/>
      <c r="D212" s="416"/>
      <c r="E212" s="416"/>
      <c r="F212" s="417">
        <f t="shared" si="6"/>
        <v>0</v>
      </c>
      <c r="G212" s="417">
        <f t="shared" si="7"/>
        <v>0</v>
      </c>
    </row>
    <row r="213" s="399" customFormat="1" outlineLevel="2" spans="1:7">
      <c r="A213" s="414">
        <v>2013703</v>
      </c>
      <c r="B213" s="415" t="s">
        <v>71</v>
      </c>
      <c r="C213" s="416"/>
      <c r="D213" s="416"/>
      <c r="E213" s="416"/>
      <c r="F213" s="417">
        <f t="shared" si="6"/>
        <v>0</v>
      </c>
      <c r="G213" s="417">
        <f t="shared" si="7"/>
        <v>0</v>
      </c>
    </row>
    <row r="214" s="399" customFormat="1" outlineLevel="2" spans="1:7">
      <c r="A214" s="414">
        <v>2013704</v>
      </c>
      <c r="B214" s="415" t="s">
        <v>180</v>
      </c>
      <c r="C214" s="416"/>
      <c r="D214" s="416"/>
      <c r="E214" s="416"/>
      <c r="F214" s="417">
        <f t="shared" si="6"/>
        <v>0</v>
      </c>
      <c r="G214" s="417">
        <f t="shared" si="7"/>
        <v>0</v>
      </c>
    </row>
    <row r="215" s="399" customFormat="1" outlineLevel="2" spans="1:7">
      <c r="A215" s="414">
        <v>2013750</v>
      </c>
      <c r="B215" s="415" t="s">
        <v>78</v>
      </c>
      <c r="C215" s="416"/>
      <c r="D215" s="416"/>
      <c r="E215" s="416"/>
      <c r="F215" s="417">
        <f t="shared" si="6"/>
        <v>0</v>
      </c>
      <c r="G215" s="417">
        <f t="shared" si="7"/>
        <v>0</v>
      </c>
    </row>
    <row r="216" s="399" customFormat="1" outlineLevel="2" spans="1:7">
      <c r="A216" s="414">
        <v>2013799</v>
      </c>
      <c r="B216" s="415" t="s">
        <v>181</v>
      </c>
      <c r="C216" s="416"/>
      <c r="D216" s="416"/>
      <c r="E216" s="416"/>
      <c r="F216" s="417">
        <f t="shared" si="6"/>
        <v>0</v>
      </c>
      <c r="G216" s="417">
        <f t="shared" si="7"/>
        <v>0</v>
      </c>
    </row>
    <row r="217" s="399" customFormat="1" outlineLevel="1" spans="1:7">
      <c r="A217" s="412">
        <v>20138</v>
      </c>
      <c r="B217" s="413" t="s">
        <v>182</v>
      </c>
      <c r="C217" s="410">
        <f>SUM(C218:C231)</f>
        <v>878</v>
      </c>
      <c r="D217" s="410">
        <f>SUM(D218:D231)</f>
        <v>886.09634</v>
      </c>
      <c r="E217" s="410">
        <f>SUM(E218:E231)</f>
        <v>882</v>
      </c>
      <c r="F217" s="411">
        <f t="shared" si="6"/>
        <v>1.00455580865604</v>
      </c>
      <c r="G217" s="411">
        <f t="shared" si="7"/>
        <v>0.995377094097917</v>
      </c>
    </row>
    <row r="218" s="399" customFormat="1" outlineLevel="2" spans="1:7">
      <c r="A218" s="414">
        <v>2013801</v>
      </c>
      <c r="B218" s="415" t="s">
        <v>69</v>
      </c>
      <c r="C218" s="416">
        <v>630</v>
      </c>
      <c r="D218" s="416">
        <v>638.384775</v>
      </c>
      <c r="E218" s="416">
        <v>645</v>
      </c>
      <c r="F218" s="417">
        <f t="shared" si="6"/>
        <v>1.02380952380952</v>
      </c>
      <c r="G218" s="417">
        <f t="shared" si="7"/>
        <v>1.01036244167947</v>
      </c>
    </row>
    <row r="219" s="399" customFormat="1" outlineLevel="2" spans="1:7">
      <c r="A219" s="414">
        <v>2013802</v>
      </c>
      <c r="B219" s="415" t="s">
        <v>70</v>
      </c>
      <c r="C219" s="416">
        <v>40</v>
      </c>
      <c r="D219" s="416">
        <v>40.653096</v>
      </c>
      <c r="E219" s="416">
        <v>40</v>
      </c>
      <c r="F219" s="417">
        <f t="shared" si="6"/>
        <v>1</v>
      </c>
      <c r="G219" s="417">
        <f t="shared" si="7"/>
        <v>0.983934901292635</v>
      </c>
    </row>
    <row r="220" s="399" customFormat="1" outlineLevel="2" spans="1:7">
      <c r="A220" s="414">
        <v>2013803</v>
      </c>
      <c r="B220" s="415" t="s">
        <v>71</v>
      </c>
      <c r="C220" s="416"/>
      <c r="D220" s="416">
        <v>0</v>
      </c>
      <c r="E220" s="416"/>
      <c r="F220" s="417">
        <f t="shared" si="6"/>
        <v>0</v>
      </c>
      <c r="G220" s="417">
        <f t="shared" si="7"/>
        <v>0</v>
      </c>
    </row>
    <row r="221" s="399" customFormat="1" outlineLevel="2" spans="1:7">
      <c r="A221" s="414">
        <v>2013804</v>
      </c>
      <c r="B221" s="415" t="s">
        <v>183</v>
      </c>
      <c r="C221" s="416">
        <v>145</v>
      </c>
      <c r="D221" s="416">
        <v>145.6098</v>
      </c>
      <c r="E221" s="416">
        <v>140</v>
      </c>
      <c r="F221" s="417">
        <f t="shared" si="6"/>
        <v>0.96551724137931</v>
      </c>
      <c r="G221" s="417">
        <f t="shared" si="7"/>
        <v>0.961473746959339</v>
      </c>
    </row>
    <row r="222" s="399" customFormat="1" outlineLevel="2" spans="1:7">
      <c r="A222" s="414">
        <v>2013805</v>
      </c>
      <c r="B222" s="415" t="s">
        <v>184</v>
      </c>
      <c r="C222" s="416">
        <v>25</v>
      </c>
      <c r="D222" s="416">
        <v>26.2023</v>
      </c>
      <c r="E222" s="416">
        <v>25</v>
      </c>
      <c r="F222" s="417">
        <f t="shared" si="6"/>
        <v>1</v>
      </c>
      <c r="G222" s="417">
        <f t="shared" si="7"/>
        <v>0.954114715120428</v>
      </c>
    </row>
    <row r="223" s="399" customFormat="1" outlineLevel="2" spans="1:7">
      <c r="A223" s="414">
        <v>2013808</v>
      </c>
      <c r="B223" s="415" t="s">
        <v>110</v>
      </c>
      <c r="C223" s="416"/>
      <c r="D223" s="416">
        <v>0</v>
      </c>
      <c r="E223" s="416"/>
      <c r="F223" s="417">
        <f t="shared" si="6"/>
        <v>0</v>
      </c>
      <c r="G223" s="417">
        <f t="shared" si="7"/>
        <v>0</v>
      </c>
    </row>
    <row r="224" s="399" customFormat="1" outlineLevel="2" spans="1:7">
      <c r="A224" s="414">
        <v>2013810</v>
      </c>
      <c r="B224" s="415" t="s">
        <v>185</v>
      </c>
      <c r="C224" s="416"/>
      <c r="D224" s="416">
        <v>0</v>
      </c>
      <c r="E224" s="416"/>
      <c r="F224" s="417">
        <f t="shared" si="6"/>
        <v>0</v>
      </c>
      <c r="G224" s="417">
        <f t="shared" si="7"/>
        <v>0</v>
      </c>
    </row>
    <row r="225" s="399" customFormat="1" outlineLevel="2" spans="1:7">
      <c r="A225" s="414">
        <v>2013812</v>
      </c>
      <c r="B225" s="415" t="s">
        <v>186</v>
      </c>
      <c r="C225" s="416">
        <v>3</v>
      </c>
      <c r="D225" s="416">
        <v>3</v>
      </c>
      <c r="E225" s="416">
        <v>3</v>
      </c>
      <c r="F225" s="417">
        <f t="shared" si="6"/>
        <v>1</v>
      </c>
      <c r="G225" s="417">
        <f t="shared" si="7"/>
        <v>1</v>
      </c>
    </row>
    <row r="226" s="399" customFormat="1" outlineLevel="2" spans="1:7">
      <c r="A226" s="414">
        <v>2013813</v>
      </c>
      <c r="B226" s="415" t="s">
        <v>187</v>
      </c>
      <c r="C226" s="416"/>
      <c r="D226" s="416">
        <v>0</v>
      </c>
      <c r="E226" s="416"/>
      <c r="F226" s="417">
        <f t="shared" si="6"/>
        <v>0</v>
      </c>
      <c r="G226" s="417">
        <f t="shared" si="7"/>
        <v>0</v>
      </c>
    </row>
    <row r="227" s="399" customFormat="1" outlineLevel="2" spans="1:7">
      <c r="A227" s="414">
        <v>2013814</v>
      </c>
      <c r="B227" s="415" t="s">
        <v>188</v>
      </c>
      <c r="C227" s="416"/>
      <c r="D227" s="416">
        <v>0</v>
      </c>
      <c r="E227" s="416"/>
      <c r="F227" s="417">
        <f t="shared" si="6"/>
        <v>0</v>
      </c>
      <c r="G227" s="417">
        <f t="shared" si="7"/>
        <v>0</v>
      </c>
    </row>
    <row r="228" s="399" customFormat="1" outlineLevel="2" spans="1:7">
      <c r="A228" s="414">
        <v>2013815</v>
      </c>
      <c r="B228" s="415" t="s">
        <v>189</v>
      </c>
      <c r="C228" s="416"/>
      <c r="D228" s="416">
        <v>0</v>
      </c>
      <c r="E228" s="416"/>
      <c r="F228" s="417">
        <f t="shared" si="6"/>
        <v>0</v>
      </c>
      <c r="G228" s="417">
        <f t="shared" si="7"/>
        <v>0</v>
      </c>
    </row>
    <row r="229" s="399" customFormat="1" outlineLevel="2" spans="1:7">
      <c r="A229" s="414">
        <v>2013816</v>
      </c>
      <c r="B229" s="415" t="s">
        <v>190</v>
      </c>
      <c r="C229" s="416">
        <v>15</v>
      </c>
      <c r="D229" s="416">
        <v>13.865</v>
      </c>
      <c r="E229" s="416">
        <v>14</v>
      </c>
      <c r="F229" s="417">
        <f t="shared" si="6"/>
        <v>0.933333333333333</v>
      </c>
      <c r="G229" s="417">
        <f t="shared" si="7"/>
        <v>1.00973674720519</v>
      </c>
    </row>
    <row r="230" s="399" customFormat="1" outlineLevel="2" spans="1:7">
      <c r="A230" s="414">
        <v>2013850</v>
      </c>
      <c r="B230" s="415" t="s">
        <v>78</v>
      </c>
      <c r="C230" s="416"/>
      <c r="D230" s="416">
        <v>0</v>
      </c>
      <c r="E230" s="416"/>
      <c r="F230" s="417">
        <f t="shared" si="6"/>
        <v>0</v>
      </c>
      <c r="G230" s="417">
        <f t="shared" si="7"/>
        <v>0</v>
      </c>
    </row>
    <row r="231" s="399" customFormat="1" outlineLevel="2" spans="1:7">
      <c r="A231" s="414">
        <v>2013899</v>
      </c>
      <c r="B231" s="415" t="s">
        <v>191</v>
      </c>
      <c r="C231" s="416">
        <v>20</v>
      </c>
      <c r="D231" s="416">
        <v>18.381369</v>
      </c>
      <c r="E231" s="416">
        <v>15</v>
      </c>
      <c r="F231" s="417">
        <f t="shared" si="6"/>
        <v>0.75</v>
      </c>
      <c r="G231" s="417">
        <f t="shared" si="7"/>
        <v>0.816043679880427</v>
      </c>
    </row>
    <row r="232" s="401" customFormat="1" outlineLevel="1" spans="1:7">
      <c r="A232" s="412">
        <v>20139</v>
      </c>
      <c r="B232" s="413" t="s">
        <v>192</v>
      </c>
      <c r="C232" s="410">
        <f>SUM(C233:C238)</f>
        <v>70</v>
      </c>
      <c r="D232" s="410">
        <f>SUM(D233:D238)</f>
        <v>65.399158</v>
      </c>
      <c r="E232" s="410">
        <f>SUM(E233:E238)</f>
        <v>65</v>
      </c>
      <c r="F232" s="411">
        <f t="shared" si="6"/>
        <v>0.928571428571429</v>
      </c>
      <c r="G232" s="411">
        <f t="shared" si="7"/>
        <v>0.993896588087571</v>
      </c>
    </row>
    <row r="233" s="399" customFormat="1" outlineLevel="2" spans="1:7">
      <c r="A233" s="414">
        <v>2013901</v>
      </c>
      <c r="B233" s="415" t="s">
        <v>69</v>
      </c>
      <c r="C233" s="416">
        <v>40</v>
      </c>
      <c r="D233" s="416">
        <v>34.399158</v>
      </c>
      <c r="E233" s="416">
        <v>40</v>
      </c>
      <c r="F233" s="417">
        <f t="shared" si="6"/>
        <v>1</v>
      </c>
      <c r="G233" s="417">
        <f t="shared" si="7"/>
        <v>1.16281915970153</v>
      </c>
    </row>
    <row r="234" s="399" customFormat="1" outlineLevel="2" spans="1:7">
      <c r="A234" s="414">
        <v>2013902</v>
      </c>
      <c r="B234" s="415" t="s">
        <v>70</v>
      </c>
      <c r="C234" s="416"/>
      <c r="D234" s="416">
        <v>0</v>
      </c>
      <c r="E234" s="416"/>
      <c r="F234" s="417">
        <f t="shared" si="6"/>
        <v>0</v>
      </c>
      <c r="G234" s="417">
        <f t="shared" si="7"/>
        <v>0</v>
      </c>
    </row>
    <row r="235" s="399" customFormat="1" outlineLevel="2" spans="1:7">
      <c r="A235" s="414">
        <v>2013903</v>
      </c>
      <c r="B235" s="415" t="s">
        <v>71</v>
      </c>
      <c r="C235" s="416"/>
      <c r="D235" s="416">
        <v>0</v>
      </c>
      <c r="E235" s="416"/>
      <c r="F235" s="417">
        <f t="shared" si="6"/>
        <v>0</v>
      </c>
      <c r="G235" s="417">
        <f t="shared" si="7"/>
        <v>0</v>
      </c>
    </row>
    <row r="236" s="399" customFormat="1" outlineLevel="2" spans="1:7">
      <c r="A236" s="414">
        <v>2013904</v>
      </c>
      <c r="B236" s="415" t="s">
        <v>164</v>
      </c>
      <c r="C236" s="416">
        <v>10</v>
      </c>
      <c r="D236" s="416">
        <v>11</v>
      </c>
      <c r="E236" s="416">
        <v>5</v>
      </c>
      <c r="F236" s="417">
        <f t="shared" si="6"/>
        <v>0.5</v>
      </c>
      <c r="G236" s="417">
        <f t="shared" si="7"/>
        <v>0.454545454545455</v>
      </c>
    </row>
    <row r="237" s="399" customFormat="1" outlineLevel="2" spans="1:7">
      <c r="A237" s="414">
        <v>2013950</v>
      </c>
      <c r="B237" s="415" t="s">
        <v>78</v>
      </c>
      <c r="C237" s="416"/>
      <c r="D237" s="416"/>
      <c r="E237" s="416"/>
      <c r="F237" s="417">
        <f t="shared" si="6"/>
        <v>0</v>
      </c>
      <c r="G237" s="417">
        <f t="shared" si="7"/>
        <v>0</v>
      </c>
    </row>
    <row r="238" s="399" customFormat="1" outlineLevel="2" spans="1:7">
      <c r="A238" s="414">
        <v>2013999</v>
      </c>
      <c r="B238" s="415" t="s">
        <v>193</v>
      </c>
      <c r="C238" s="416">
        <v>20</v>
      </c>
      <c r="D238" s="416">
        <v>20</v>
      </c>
      <c r="E238" s="416">
        <v>20</v>
      </c>
      <c r="F238" s="417">
        <f t="shared" si="6"/>
        <v>1</v>
      </c>
      <c r="G238" s="417">
        <f t="shared" si="7"/>
        <v>1</v>
      </c>
    </row>
    <row r="239" s="399" customFormat="1" outlineLevel="1" spans="1:7">
      <c r="A239" s="412">
        <v>20140</v>
      </c>
      <c r="B239" s="413" t="s">
        <v>89</v>
      </c>
      <c r="C239" s="410">
        <f>SUM(C240:C245)</f>
        <v>103</v>
      </c>
      <c r="D239" s="410">
        <f>SUM(D240:D245)</f>
        <v>101.178697</v>
      </c>
      <c r="E239" s="410">
        <f>SUM(E240:E245)</f>
        <v>98</v>
      </c>
      <c r="F239" s="411">
        <f t="shared" si="6"/>
        <v>0.951456310679612</v>
      </c>
      <c r="G239" s="411">
        <f t="shared" si="7"/>
        <v>0.968583337261202</v>
      </c>
    </row>
    <row r="240" s="399" customFormat="1" outlineLevel="2" spans="1:7">
      <c r="A240" s="414">
        <v>2014001</v>
      </c>
      <c r="B240" s="415" t="s">
        <v>69</v>
      </c>
      <c r="C240" s="416">
        <v>20</v>
      </c>
      <c r="D240" s="416">
        <v>19.830477</v>
      </c>
      <c r="E240" s="416">
        <v>20</v>
      </c>
      <c r="F240" s="417">
        <f t="shared" si="6"/>
        <v>1</v>
      </c>
      <c r="G240" s="417">
        <f t="shared" si="7"/>
        <v>1.00854860929467</v>
      </c>
    </row>
    <row r="241" s="399" customFormat="1" outlineLevel="2" spans="1:7">
      <c r="A241" s="414">
        <v>2014002</v>
      </c>
      <c r="B241" s="415" t="s">
        <v>70</v>
      </c>
      <c r="C241" s="416">
        <v>65</v>
      </c>
      <c r="D241" s="416">
        <v>65.3675</v>
      </c>
      <c r="E241" s="416">
        <v>60</v>
      </c>
      <c r="F241" s="417">
        <f t="shared" si="6"/>
        <v>0.923076923076923</v>
      </c>
      <c r="G241" s="417">
        <f t="shared" si="7"/>
        <v>0.917887329330325</v>
      </c>
    </row>
    <row r="242" s="399" customFormat="1" outlineLevel="2" spans="1:7">
      <c r="A242" s="414">
        <v>2014003</v>
      </c>
      <c r="B242" s="415" t="s">
        <v>71</v>
      </c>
      <c r="C242" s="416"/>
      <c r="D242" s="416">
        <v>0</v>
      </c>
      <c r="E242" s="416"/>
      <c r="F242" s="417">
        <f t="shared" si="6"/>
        <v>0</v>
      </c>
      <c r="G242" s="417">
        <f t="shared" si="7"/>
        <v>0</v>
      </c>
    </row>
    <row r="243" s="399" customFormat="1" outlineLevel="2" spans="1:7">
      <c r="A243" s="414">
        <v>2014004</v>
      </c>
      <c r="B243" s="415" t="s">
        <v>194</v>
      </c>
      <c r="C243" s="416">
        <v>8</v>
      </c>
      <c r="D243" s="416">
        <v>5</v>
      </c>
      <c r="E243" s="416">
        <v>8</v>
      </c>
      <c r="F243" s="417">
        <f t="shared" si="6"/>
        <v>1</v>
      </c>
      <c r="G243" s="417">
        <f t="shared" si="7"/>
        <v>1.6</v>
      </c>
    </row>
    <row r="244" s="399" customFormat="1" outlineLevel="2" spans="1:7">
      <c r="A244" s="414">
        <v>2014050</v>
      </c>
      <c r="B244" s="415" t="s">
        <v>78</v>
      </c>
      <c r="C244" s="416"/>
      <c r="D244" s="416">
        <v>0</v>
      </c>
      <c r="E244" s="416"/>
      <c r="F244" s="417">
        <f t="shared" si="6"/>
        <v>0</v>
      </c>
      <c r="G244" s="417">
        <f t="shared" si="7"/>
        <v>0</v>
      </c>
    </row>
    <row r="245" s="399" customFormat="1" outlineLevel="2" spans="1:7">
      <c r="A245" s="414">
        <v>2014099</v>
      </c>
      <c r="B245" s="415" t="s">
        <v>195</v>
      </c>
      <c r="C245" s="416">
        <v>10</v>
      </c>
      <c r="D245" s="416">
        <v>10.98072</v>
      </c>
      <c r="E245" s="416">
        <v>10</v>
      </c>
      <c r="F245" s="417">
        <f t="shared" si="6"/>
        <v>1</v>
      </c>
      <c r="G245" s="417">
        <f t="shared" si="7"/>
        <v>0.910687095199586</v>
      </c>
    </row>
    <row r="246" s="399" customFormat="1" outlineLevel="1" spans="1:7">
      <c r="A246" s="419" t="s">
        <v>196</v>
      </c>
      <c r="B246" s="413" t="s">
        <v>197</v>
      </c>
      <c r="C246" s="410">
        <f>SUM(C247:C251)</f>
        <v>0</v>
      </c>
      <c r="D246" s="410">
        <f>SUM(D247:D251)</f>
        <v>0</v>
      </c>
      <c r="E246" s="410">
        <f>SUM(E247:E251)</f>
        <v>40</v>
      </c>
      <c r="F246" s="411">
        <f t="shared" si="6"/>
        <v>0</v>
      </c>
      <c r="G246" s="411">
        <f t="shared" si="7"/>
        <v>0</v>
      </c>
    </row>
    <row r="247" s="399" customFormat="1" outlineLevel="2" spans="1:7">
      <c r="A247" s="420" t="s">
        <v>198</v>
      </c>
      <c r="B247" s="415" t="s">
        <v>69</v>
      </c>
      <c r="C247" s="416"/>
      <c r="D247" s="416"/>
      <c r="E247" s="416">
        <v>30</v>
      </c>
      <c r="F247" s="417">
        <f t="shared" si="6"/>
        <v>0</v>
      </c>
      <c r="G247" s="417">
        <f t="shared" si="7"/>
        <v>0</v>
      </c>
    </row>
    <row r="248" s="399" customFormat="1" outlineLevel="2" spans="1:7">
      <c r="A248" s="420" t="s">
        <v>199</v>
      </c>
      <c r="B248" s="415" t="s">
        <v>70</v>
      </c>
      <c r="C248" s="416"/>
      <c r="D248" s="416"/>
      <c r="E248" s="416">
        <v>10</v>
      </c>
      <c r="F248" s="417">
        <f t="shared" si="6"/>
        <v>0</v>
      </c>
      <c r="G248" s="417">
        <f t="shared" si="7"/>
        <v>0</v>
      </c>
    </row>
    <row r="249" s="399" customFormat="1" outlineLevel="2" spans="1:7">
      <c r="A249" s="420" t="s">
        <v>200</v>
      </c>
      <c r="B249" s="415" t="s">
        <v>71</v>
      </c>
      <c r="C249" s="416"/>
      <c r="D249" s="416"/>
      <c r="E249" s="416"/>
      <c r="F249" s="417">
        <f t="shared" si="6"/>
        <v>0</v>
      </c>
      <c r="G249" s="417">
        <f t="shared" si="7"/>
        <v>0</v>
      </c>
    </row>
    <row r="250" s="399" customFormat="1" outlineLevel="2" spans="1:7">
      <c r="A250" s="420" t="s">
        <v>201</v>
      </c>
      <c r="B250" s="415" t="s">
        <v>78</v>
      </c>
      <c r="C250" s="416"/>
      <c r="D250" s="416"/>
      <c r="E250" s="416"/>
      <c r="F250" s="417">
        <f t="shared" si="6"/>
        <v>0</v>
      </c>
      <c r="G250" s="417">
        <f t="shared" si="7"/>
        <v>0</v>
      </c>
    </row>
    <row r="251" s="399" customFormat="1" outlineLevel="2" spans="1:7">
      <c r="A251" s="420" t="s">
        <v>202</v>
      </c>
      <c r="B251" s="415" t="s">
        <v>203</v>
      </c>
      <c r="C251" s="416"/>
      <c r="D251" s="416"/>
      <c r="E251" s="416"/>
      <c r="F251" s="417">
        <f t="shared" si="6"/>
        <v>0</v>
      </c>
      <c r="G251" s="417">
        <f t="shared" si="7"/>
        <v>0</v>
      </c>
    </row>
    <row r="252" s="399" customFormat="1" outlineLevel="1" spans="1:7">
      <c r="A252" s="412">
        <v>20199</v>
      </c>
      <c r="B252" s="413" t="s">
        <v>204</v>
      </c>
      <c r="C252" s="410">
        <f>SUM(C253:C254)</f>
        <v>250</v>
      </c>
      <c r="D252" s="410">
        <f>SUM(D253:D254)</f>
        <v>265.909786</v>
      </c>
      <c r="E252" s="410">
        <f>SUM(E253:E254)</f>
        <v>0</v>
      </c>
      <c r="F252" s="411">
        <f t="shared" si="6"/>
        <v>0</v>
      </c>
      <c r="G252" s="411">
        <f t="shared" si="7"/>
        <v>0</v>
      </c>
    </row>
    <row r="253" s="399" customFormat="1" outlineLevel="2" spans="1:7">
      <c r="A253" s="414">
        <v>2019901</v>
      </c>
      <c r="B253" s="415" t="s">
        <v>205</v>
      </c>
      <c r="C253" s="416"/>
      <c r="D253" s="416">
        <v>20.67</v>
      </c>
      <c r="E253" s="416"/>
      <c r="F253" s="417">
        <f t="shared" si="6"/>
        <v>0</v>
      </c>
      <c r="G253" s="417">
        <f t="shared" si="7"/>
        <v>0</v>
      </c>
    </row>
    <row r="254" s="399" customFormat="1" outlineLevel="2" spans="1:7">
      <c r="A254" s="414">
        <v>2019999</v>
      </c>
      <c r="B254" s="415" t="s">
        <v>204</v>
      </c>
      <c r="C254" s="416">
        <v>250</v>
      </c>
      <c r="D254" s="416">
        <v>245.239786</v>
      </c>
      <c r="E254" s="416"/>
      <c r="F254" s="417">
        <f t="shared" si="6"/>
        <v>0</v>
      </c>
      <c r="G254" s="417">
        <f t="shared" si="7"/>
        <v>0</v>
      </c>
    </row>
    <row r="255" s="399" customFormat="1" ht="20" customHeight="1" spans="1:7">
      <c r="A255" s="408">
        <v>202</v>
      </c>
      <c r="B255" s="409" t="s">
        <v>206</v>
      </c>
      <c r="C255" s="410">
        <f>SUM(C256,C263,C266,C269,C275,C280,C282,C287,C293)</f>
        <v>0</v>
      </c>
      <c r="D255" s="410">
        <f>SUM(D256,D263,D266,D269,D275,D280,D282,D287,D293)</f>
        <v>0</v>
      </c>
      <c r="E255" s="410">
        <f>SUM(E256,E263,E266,E269,E275,E280,E282,E287,E293)</f>
        <v>0</v>
      </c>
      <c r="F255" s="411">
        <f t="shared" si="6"/>
        <v>0</v>
      </c>
      <c r="G255" s="411">
        <f t="shared" si="7"/>
        <v>0</v>
      </c>
    </row>
    <row r="256" s="399" customFormat="1" outlineLevel="1" spans="1:7">
      <c r="A256" s="412">
        <v>20201</v>
      </c>
      <c r="B256" s="413" t="s">
        <v>207</v>
      </c>
      <c r="C256" s="410">
        <f>SUM(C257:C262)</f>
        <v>0</v>
      </c>
      <c r="D256" s="410">
        <f>SUM(D257:D262)</f>
        <v>0</v>
      </c>
      <c r="E256" s="410">
        <f>SUM(E257:E262)</f>
        <v>0</v>
      </c>
      <c r="F256" s="411">
        <f t="shared" si="6"/>
        <v>0</v>
      </c>
      <c r="G256" s="411">
        <f t="shared" si="7"/>
        <v>0</v>
      </c>
    </row>
    <row r="257" s="399" customFormat="1" outlineLevel="2" spans="1:7">
      <c r="A257" s="414">
        <v>2020101</v>
      </c>
      <c r="B257" s="415" t="s">
        <v>69</v>
      </c>
      <c r="C257" s="416"/>
      <c r="D257" s="416"/>
      <c r="E257" s="416"/>
      <c r="F257" s="417">
        <f t="shared" si="6"/>
        <v>0</v>
      </c>
      <c r="G257" s="417">
        <f t="shared" si="7"/>
        <v>0</v>
      </c>
    </row>
    <row r="258" s="399" customFormat="1" outlineLevel="2" spans="1:7">
      <c r="A258" s="414">
        <v>2020102</v>
      </c>
      <c r="B258" s="415" t="s">
        <v>70</v>
      </c>
      <c r="C258" s="416"/>
      <c r="D258" s="416"/>
      <c r="E258" s="416"/>
      <c r="F258" s="417">
        <f t="shared" si="6"/>
        <v>0</v>
      </c>
      <c r="G258" s="417">
        <f t="shared" si="7"/>
        <v>0</v>
      </c>
    </row>
    <row r="259" s="399" customFormat="1" outlineLevel="2" spans="1:7">
      <c r="A259" s="414">
        <v>2020103</v>
      </c>
      <c r="B259" s="415" t="s">
        <v>71</v>
      </c>
      <c r="C259" s="416"/>
      <c r="D259" s="416"/>
      <c r="E259" s="416"/>
      <c r="F259" s="417">
        <f t="shared" si="6"/>
        <v>0</v>
      </c>
      <c r="G259" s="417">
        <f t="shared" si="7"/>
        <v>0</v>
      </c>
    </row>
    <row r="260" s="399" customFormat="1" outlineLevel="2" spans="1:7">
      <c r="A260" s="414">
        <v>2020104</v>
      </c>
      <c r="B260" s="415" t="s">
        <v>164</v>
      </c>
      <c r="C260" s="416"/>
      <c r="D260" s="416"/>
      <c r="E260" s="416"/>
      <c r="F260" s="417">
        <f t="shared" si="6"/>
        <v>0</v>
      </c>
      <c r="G260" s="417">
        <f t="shared" si="7"/>
        <v>0</v>
      </c>
    </row>
    <row r="261" s="399" customFormat="1" outlineLevel="2" spans="1:7">
      <c r="A261" s="414">
        <v>2020150</v>
      </c>
      <c r="B261" s="415" t="s">
        <v>78</v>
      </c>
      <c r="C261" s="416"/>
      <c r="D261" s="416"/>
      <c r="E261" s="416"/>
      <c r="F261" s="417">
        <f t="shared" si="6"/>
        <v>0</v>
      </c>
      <c r="G261" s="417">
        <f t="shared" si="7"/>
        <v>0</v>
      </c>
    </row>
    <row r="262" s="399" customFormat="1" outlineLevel="2" spans="1:7">
      <c r="A262" s="414">
        <v>2020199</v>
      </c>
      <c r="B262" s="415" t="s">
        <v>208</v>
      </c>
      <c r="C262" s="416"/>
      <c r="D262" s="416"/>
      <c r="E262" s="416"/>
      <c r="F262" s="417">
        <f t="shared" ref="F262:F325" si="8">IF(C262&gt;0,E262/C262,0)</f>
        <v>0</v>
      </c>
      <c r="G262" s="417">
        <f t="shared" ref="G262:G325" si="9">IF(D262&gt;0,E262/D262,0)</f>
        <v>0</v>
      </c>
    </row>
    <row r="263" s="399" customFormat="1" outlineLevel="1" spans="1:7">
      <c r="A263" s="412">
        <v>20202</v>
      </c>
      <c r="B263" s="413" t="s">
        <v>209</v>
      </c>
      <c r="C263" s="410">
        <f>SUM(C264:C265)</f>
        <v>0</v>
      </c>
      <c r="D263" s="410">
        <f>SUM(D264:D265)</f>
        <v>0</v>
      </c>
      <c r="E263" s="410">
        <f>SUM(E264:E265)</f>
        <v>0</v>
      </c>
      <c r="F263" s="411">
        <f t="shared" si="8"/>
        <v>0</v>
      </c>
      <c r="G263" s="411">
        <f t="shared" si="9"/>
        <v>0</v>
      </c>
    </row>
    <row r="264" s="399" customFormat="1" outlineLevel="2" spans="1:7">
      <c r="A264" s="414">
        <v>2020201</v>
      </c>
      <c r="B264" s="415" t="s">
        <v>210</v>
      </c>
      <c r="C264" s="416"/>
      <c r="D264" s="416"/>
      <c r="E264" s="416"/>
      <c r="F264" s="417">
        <f t="shared" si="8"/>
        <v>0</v>
      </c>
      <c r="G264" s="417">
        <f t="shared" si="9"/>
        <v>0</v>
      </c>
    </row>
    <row r="265" s="399" customFormat="1" outlineLevel="2" spans="1:7">
      <c r="A265" s="414">
        <v>2020202</v>
      </c>
      <c r="B265" s="415" t="s">
        <v>211</v>
      </c>
      <c r="C265" s="416"/>
      <c r="D265" s="416"/>
      <c r="E265" s="416"/>
      <c r="F265" s="417">
        <f t="shared" si="8"/>
        <v>0</v>
      </c>
      <c r="G265" s="417">
        <f t="shared" si="9"/>
        <v>0</v>
      </c>
    </row>
    <row r="266" s="399" customFormat="1" outlineLevel="1" spans="1:7">
      <c r="A266" s="412">
        <v>20203</v>
      </c>
      <c r="B266" s="413" t="s">
        <v>212</v>
      </c>
      <c r="C266" s="410">
        <f>SUM(C267:C268)</f>
        <v>0</v>
      </c>
      <c r="D266" s="410">
        <f>SUM(D267:D268)</f>
        <v>0</v>
      </c>
      <c r="E266" s="410">
        <f>SUM(E267:E268)</f>
        <v>0</v>
      </c>
      <c r="F266" s="411">
        <f t="shared" si="8"/>
        <v>0</v>
      </c>
      <c r="G266" s="411">
        <f t="shared" si="9"/>
        <v>0</v>
      </c>
    </row>
    <row r="267" s="399" customFormat="1" outlineLevel="2" spans="1:7">
      <c r="A267" s="414">
        <v>2020304</v>
      </c>
      <c r="B267" s="415" t="s">
        <v>213</v>
      </c>
      <c r="C267" s="416"/>
      <c r="D267" s="416"/>
      <c r="E267" s="416"/>
      <c r="F267" s="417">
        <f t="shared" si="8"/>
        <v>0</v>
      </c>
      <c r="G267" s="417">
        <f t="shared" si="9"/>
        <v>0</v>
      </c>
    </row>
    <row r="268" s="399" customFormat="1" outlineLevel="2" spans="1:7">
      <c r="A268" s="414">
        <v>2020306</v>
      </c>
      <c r="B268" s="415" t="s">
        <v>212</v>
      </c>
      <c r="C268" s="416"/>
      <c r="D268" s="416"/>
      <c r="E268" s="416"/>
      <c r="F268" s="417">
        <f t="shared" si="8"/>
        <v>0</v>
      </c>
      <c r="G268" s="417">
        <f t="shared" si="9"/>
        <v>0</v>
      </c>
    </row>
    <row r="269" s="399" customFormat="1" outlineLevel="1" spans="1:7">
      <c r="A269" s="412">
        <v>20204</v>
      </c>
      <c r="B269" s="413" t="s">
        <v>214</v>
      </c>
      <c r="C269" s="410">
        <f>SUM(C270:C274)</f>
        <v>0</v>
      </c>
      <c r="D269" s="410">
        <f>SUM(D270:D274)</f>
        <v>0</v>
      </c>
      <c r="E269" s="410">
        <f>SUM(E270:E274)</f>
        <v>0</v>
      </c>
      <c r="F269" s="411">
        <f t="shared" si="8"/>
        <v>0</v>
      </c>
      <c r="G269" s="411">
        <f t="shared" si="9"/>
        <v>0</v>
      </c>
    </row>
    <row r="270" s="399" customFormat="1" outlineLevel="2" spans="1:7">
      <c r="A270" s="414">
        <v>2020401</v>
      </c>
      <c r="B270" s="415" t="s">
        <v>215</v>
      </c>
      <c r="C270" s="416"/>
      <c r="D270" s="416"/>
      <c r="E270" s="416"/>
      <c r="F270" s="417">
        <f t="shared" si="8"/>
        <v>0</v>
      </c>
      <c r="G270" s="417">
        <f t="shared" si="9"/>
        <v>0</v>
      </c>
    </row>
    <row r="271" s="399" customFormat="1" outlineLevel="2" spans="1:7">
      <c r="A271" s="414">
        <v>2020402</v>
      </c>
      <c r="B271" s="415" t="s">
        <v>216</v>
      </c>
      <c r="C271" s="416"/>
      <c r="D271" s="416"/>
      <c r="E271" s="416"/>
      <c r="F271" s="417">
        <f t="shared" si="8"/>
        <v>0</v>
      </c>
      <c r="G271" s="417">
        <f t="shared" si="9"/>
        <v>0</v>
      </c>
    </row>
    <row r="272" s="399" customFormat="1" outlineLevel="2" spans="1:7">
      <c r="A272" s="414">
        <v>2020403</v>
      </c>
      <c r="B272" s="415" t="s">
        <v>217</v>
      </c>
      <c r="C272" s="416"/>
      <c r="D272" s="416"/>
      <c r="E272" s="416"/>
      <c r="F272" s="417">
        <f t="shared" si="8"/>
        <v>0</v>
      </c>
      <c r="G272" s="417">
        <f t="shared" si="9"/>
        <v>0</v>
      </c>
    </row>
    <row r="273" s="399" customFormat="1" outlineLevel="2" spans="1:7">
      <c r="A273" s="414">
        <v>2020404</v>
      </c>
      <c r="B273" s="415" t="s">
        <v>218</v>
      </c>
      <c r="C273" s="416"/>
      <c r="D273" s="416"/>
      <c r="E273" s="416"/>
      <c r="F273" s="417">
        <f t="shared" si="8"/>
        <v>0</v>
      </c>
      <c r="G273" s="417">
        <f t="shared" si="9"/>
        <v>0</v>
      </c>
    </row>
    <row r="274" s="399" customFormat="1" outlineLevel="2" spans="1:7">
      <c r="A274" s="414">
        <v>2020499</v>
      </c>
      <c r="B274" s="415" t="s">
        <v>219</v>
      </c>
      <c r="C274" s="416"/>
      <c r="D274" s="416"/>
      <c r="E274" s="416"/>
      <c r="F274" s="417">
        <f t="shared" si="8"/>
        <v>0</v>
      </c>
      <c r="G274" s="417">
        <f t="shared" si="9"/>
        <v>0</v>
      </c>
    </row>
    <row r="275" s="399" customFormat="1" outlineLevel="1" spans="1:7">
      <c r="A275" s="412">
        <v>20205</v>
      </c>
      <c r="B275" s="413" t="s">
        <v>220</v>
      </c>
      <c r="C275" s="410">
        <f>SUM(C276:C279)</f>
        <v>0</v>
      </c>
      <c r="D275" s="410">
        <f>SUM(D276:D279)</f>
        <v>0</v>
      </c>
      <c r="E275" s="410">
        <f>SUM(E276:E279)</f>
        <v>0</v>
      </c>
      <c r="F275" s="411">
        <f t="shared" si="8"/>
        <v>0</v>
      </c>
      <c r="G275" s="411">
        <f t="shared" si="9"/>
        <v>0</v>
      </c>
    </row>
    <row r="276" s="399" customFormat="1" outlineLevel="2" spans="1:7">
      <c r="A276" s="414">
        <v>2020503</v>
      </c>
      <c r="B276" s="415" t="s">
        <v>221</v>
      </c>
      <c r="C276" s="416"/>
      <c r="D276" s="416"/>
      <c r="E276" s="416"/>
      <c r="F276" s="417">
        <f t="shared" si="8"/>
        <v>0</v>
      </c>
      <c r="G276" s="417">
        <f t="shared" si="9"/>
        <v>0</v>
      </c>
    </row>
    <row r="277" s="399" customFormat="1" outlineLevel="2" spans="1:7">
      <c r="A277" s="414">
        <v>2020504</v>
      </c>
      <c r="B277" s="415" t="s">
        <v>222</v>
      </c>
      <c r="C277" s="416"/>
      <c r="D277" s="416"/>
      <c r="E277" s="416"/>
      <c r="F277" s="417">
        <f t="shared" si="8"/>
        <v>0</v>
      </c>
      <c r="G277" s="417">
        <f t="shared" si="9"/>
        <v>0</v>
      </c>
    </row>
    <row r="278" s="399" customFormat="1" outlineLevel="2" spans="1:7">
      <c r="A278" s="414">
        <v>2020505</v>
      </c>
      <c r="B278" s="415" t="s">
        <v>223</v>
      </c>
      <c r="C278" s="416"/>
      <c r="D278" s="416"/>
      <c r="E278" s="416"/>
      <c r="F278" s="417">
        <f t="shared" si="8"/>
        <v>0</v>
      </c>
      <c r="G278" s="417">
        <f t="shared" si="9"/>
        <v>0</v>
      </c>
    </row>
    <row r="279" s="399" customFormat="1" outlineLevel="2" spans="1:7">
      <c r="A279" s="414">
        <v>2020599</v>
      </c>
      <c r="B279" s="415" t="s">
        <v>224</v>
      </c>
      <c r="C279" s="416"/>
      <c r="D279" s="416"/>
      <c r="E279" s="416"/>
      <c r="F279" s="417">
        <f t="shared" si="8"/>
        <v>0</v>
      </c>
      <c r="G279" s="417">
        <f t="shared" si="9"/>
        <v>0</v>
      </c>
    </row>
    <row r="280" s="399" customFormat="1" outlineLevel="1" spans="1:7">
      <c r="A280" s="412">
        <v>20206</v>
      </c>
      <c r="B280" s="413" t="s">
        <v>225</v>
      </c>
      <c r="C280" s="410">
        <f>SUM(C281)</f>
        <v>0</v>
      </c>
      <c r="D280" s="410">
        <f>SUM(D281)</f>
        <v>0</v>
      </c>
      <c r="E280" s="410">
        <f>SUM(E281)</f>
        <v>0</v>
      </c>
      <c r="F280" s="411">
        <f t="shared" si="8"/>
        <v>0</v>
      </c>
      <c r="G280" s="411">
        <f t="shared" si="9"/>
        <v>0</v>
      </c>
    </row>
    <row r="281" s="399" customFormat="1" outlineLevel="2" spans="1:7">
      <c r="A281" s="414">
        <v>2020601</v>
      </c>
      <c r="B281" s="415" t="s">
        <v>225</v>
      </c>
      <c r="C281" s="416"/>
      <c r="D281" s="416"/>
      <c r="E281" s="416"/>
      <c r="F281" s="417">
        <f t="shared" si="8"/>
        <v>0</v>
      </c>
      <c r="G281" s="417">
        <f t="shared" si="9"/>
        <v>0</v>
      </c>
    </row>
    <row r="282" s="399" customFormat="1" outlineLevel="1" spans="1:7">
      <c r="A282" s="412">
        <v>20207</v>
      </c>
      <c r="B282" s="413" t="s">
        <v>226</v>
      </c>
      <c r="C282" s="410">
        <f>SUM(C283:C286)</f>
        <v>0</v>
      </c>
      <c r="D282" s="410">
        <f>SUM(D283:D286)</f>
        <v>0</v>
      </c>
      <c r="E282" s="410">
        <f>SUM(E283:E286)</f>
        <v>0</v>
      </c>
      <c r="F282" s="411">
        <f t="shared" si="8"/>
        <v>0</v>
      </c>
      <c r="G282" s="411">
        <f t="shared" si="9"/>
        <v>0</v>
      </c>
    </row>
    <row r="283" s="399" customFormat="1" outlineLevel="2" spans="1:7">
      <c r="A283" s="414">
        <v>2020701</v>
      </c>
      <c r="B283" s="415" t="s">
        <v>227</v>
      </c>
      <c r="C283" s="416"/>
      <c r="D283" s="416"/>
      <c r="E283" s="416"/>
      <c r="F283" s="417">
        <f t="shared" si="8"/>
        <v>0</v>
      </c>
      <c r="G283" s="417">
        <f t="shared" si="9"/>
        <v>0</v>
      </c>
    </row>
    <row r="284" s="399" customFormat="1" outlineLevel="2" spans="1:7">
      <c r="A284" s="414">
        <v>2020702</v>
      </c>
      <c r="B284" s="415" t="s">
        <v>228</v>
      </c>
      <c r="C284" s="416"/>
      <c r="D284" s="416"/>
      <c r="E284" s="416"/>
      <c r="F284" s="417">
        <f t="shared" si="8"/>
        <v>0</v>
      </c>
      <c r="G284" s="417">
        <f t="shared" si="9"/>
        <v>0</v>
      </c>
    </row>
    <row r="285" s="399" customFormat="1" outlineLevel="2" spans="1:7">
      <c r="A285" s="414">
        <v>2020703</v>
      </c>
      <c r="B285" s="415" t="s">
        <v>229</v>
      </c>
      <c r="C285" s="416"/>
      <c r="D285" s="416"/>
      <c r="E285" s="416"/>
      <c r="F285" s="417">
        <f t="shared" si="8"/>
        <v>0</v>
      </c>
      <c r="G285" s="417">
        <f t="shared" si="9"/>
        <v>0</v>
      </c>
    </row>
    <row r="286" s="399" customFormat="1" outlineLevel="2" spans="1:7">
      <c r="A286" s="414">
        <v>2020799</v>
      </c>
      <c r="B286" s="415" t="s">
        <v>230</v>
      </c>
      <c r="C286" s="416"/>
      <c r="D286" s="416"/>
      <c r="E286" s="416"/>
      <c r="F286" s="417">
        <f t="shared" si="8"/>
        <v>0</v>
      </c>
      <c r="G286" s="417">
        <f t="shared" si="9"/>
        <v>0</v>
      </c>
    </row>
    <row r="287" s="399" customFormat="1" outlineLevel="1" spans="1:7">
      <c r="A287" s="412">
        <v>20208</v>
      </c>
      <c r="B287" s="413" t="s">
        <v>231</v>
      </c>
      <c r="C287" s="410">
        <f>SUM(C288:C292)</f>
        <v>0</v>
      </c>
      <c r="D287" s="410">
        <f>SUM(D288:D292)</f>
        <v>0</v>
      </c>
      <c r="E287" s="410">
        <f>SUM(E288:E292)</f>
        <v>0</v>
      </c>
      <c r="F287" s="411">
        <f t="shared" si="8"/>
        <v>0</v>
      </c>
      <c r="G287" s="411">
        <f t="shared" si="9"/>
        <v>0</v>
      </c>
    </row>
    <row r="288" s="399" customFormat="1" outlineLevel="2" spans="1:7">
      <c r="A288" s="414">
        <v>2020801</v>
      </c>
      <c r="B288" s="415" t="s">
        <v>69</v>
      </c>
      <c r="C288" s="416"/>
      <c r="D288" s="416"/>
      <c r="E288" s="416"/>
      <c r="F288" s="417">
        <f t="shared" si="8"/>
        <v>0</v>
      </c>
      <c r="G288" s="417">
        <f t="shared" si="9"/>
        <v>0</v>
      </c>
    </row>
    <row r="289" s="399" customFormat="1" outlineLevel="2" spans="1:7">
      <c r="A289" s="414">
        <v>2020802</v>
      </c>
      <c r="B289" s="415" t="s">
        <v>70</v>
      </c>
      <c r="C289" s="416"/>
      <c r="D289" s="416"/>
      <c r="E289" s="416"/>
      <c r="F289" s="417">
        <f t="shared" si="8"/>
        <v>0</v>
      </c>
      <c r="G289" s="417">
        <f t="shared" si="9"/>
        <v>0</v>
      </c>
    </row>
    <row r="290" s="399" customFormat="1" outlineLevel="2" spans="1:7">
      <c r="A290" s="414">
        <v>2020803</v>
      </c>
      <c r="B290" s="415" t="s">
        <v>71</v>
      </c>
      <c r="C290" s="416"/>
      <c r="D290" s="416"/>
      <c r="E290" s="416"/>
      <c r="F290" s="417">
        <f t="shared" si="8"/>
        <v>0</v>
      </c>
      <c r="G290" s="417">
        <f t="shared" si="9"/>
        <v>0</v>
      </c>
    </row>
    <row r="291" s="399" customFormat="1" outlineLevel="2" spans="1:7">
      <c r="A291" s="414">
        <v>2020850</v>
      </c>
      <c r="B291" s="415" t="s">
        <v>78</v>
      </c>
      <c r="C291" s="416"/>
      <c r="D291" s="416"/>
      <c r="E291" s="416"/>
      <c r="F291" s="417">
        <f t="shared" si="8"/>
        <v>0</v>
      </c>
      <c r="G291" s="417">
        <f t="shared" si="9"/>
        <v>0</v>
      </c>
    </row>
    <row r="292" s="399" customFormat="1" outlineLevel="2" spans="1:7">
      <c r="A292" s="414">
        <v>2020899</v>
      </c>
      <c r="B292" s="415" t="s">
        <v>232</v>
      </c>
      <c r="C292" s="416"/>
      <c r="D292" s="416"/>
      <c r="E292" s="416"/>
      <c r="F292" s="417">
        <f t="shared" si="8"/>
        <v>0</v>
      </c>
      <c r="G292" s="417">
        <f t="shared" si="9"/>
        <v>0</v>
      </c>
    </row>
    <row r="293" s="399" customFormat="1" outlineLevel="1" spans="1:7">
      <c r="A293" s="412">
        <v>20299</v>
      </c>
      <c r="B293" s="413" t="s">
        <v>233</v>
      </c>
      <c r="C293" s="410">
        <f>SUM(C294)</f>
        <v>0</v>
      </c>
      <c r="D293" s="410">
        <f>SUM(D294)</f>
        <v>0</v>
      </c>
      <c r="E293" s="410">
        <f>SUM(E294)</f>
        <v>0</v>
      </c>
      <c r="F293" s="411">
        <f t="shared" si="8"/>
        <v>0</v>
      </c>
      <c r="G293" s="411">
        <f t="shared" si="9"/>
        <v>0</v>
      </c>
    </row>
    <row r="294" s="399" customFormat="1" outlineLevel="2" spans="1:7">
      <c r="A294" s="414">
        <v>2029999</v>
      </c>
      <c r="B294" s="415" t="s">
        <v>233</v>
      </c>
      <c r="C294" s="416"/>
      <c r="D294" s="416"/>
      <c r="E294" s="416"/>
      <c r="F294" s="417">
        <f t="shared" si="8"/>
        <v>0</v>
      </c>
      <c r="G294" s="417">
        <f t="shared" si="9"/>
        <v>0</v>
      </c>
    </row>
    <row r="295" s="399" customFormat="1" ht="20" customHeight="1" spans="1:7">
      <c r="A295" s="408">
        <v>203</v>
      </c>
      <c r="B295" s="409" t="s">
        <v>234</v>
      </c>
      <c r="C295" s="410">
        <f>SUM(C296,C300,C302,C304,C312)</f>
        <v>121</v>
      </c>
      <c r="D295" s="410">
        <f>SUM(D296,D300,D302,D304,D312)</f>
        <v>50</v>
      </c>
      <c r="E295" s="410">
        <f>SUM(E296,E300,E302,E304,E312)</f>
        <v>10</v>
      </c>
      <c r="F295" s="411">
        <f t="shared" si="8"/>
        <v>0.0826446280991736</v>
      </c>
      <c r="G295" s="411">
        <f t="shared" si="9"/>
        <v>0.2</v>
      </c>
    </row>
    <row r="296" s="399" customFormat="1" outlineLevel="1" spans="1:7">
      <c r="A296" s="412">
        <v>20301</v>
      </c>
      <c r="B296" s="413" t="s">
        <v>235</v>
      </c>
      <c r="C296" s="410">
        <f>SUM(C297:C299)</f>
        <v>0</v>
      </c>
      <c r="D296" s="410">
        <f>SUM(D297:D299)</f>
        <v>0</v>
      </c>
      <c r="E296" s="410">
        <f>SUM(E297:E299)</f>
        <v>0</v>
      </c>
      <c r="F296" s="411">
        <f t="shared" si="8"/>
        <v>0</v>
      </c>
      <c r="G296" s="411">
        <f t="shared" si="9"/>
        <v>0</v>
      </c>
    </row>
    <row r="297" s="399" customFormat="1" outlineLevel="2" spans="1:7">
      <c r="A297" s="414">
        <v>2030101</v>
      </c>
      <c r="B297" s="415" t="s">
        <v>236</v>
      </c>
      <c r="C297" s="416"/>
      <c r="D297" s="416"/>
      <c r="E297" s="416"/>
      <c r="F297" s="417">
        <f t="shared" si="8"/>
        <v>0</v>
      </c>
      <c r="G297" s="417">
        <f t="shared" si="9"/>
        <v>0</v>
      </c>
    </row>
    <row r="298" s="399" customFormat="1" outlineLevel="2" spans="1:7">
      <c r="A298" s="414">
        <v>2030102</v>
      </c>
      <c r="B298" s="415" t="s">
        <v>237</v>
      </c>
      <c r="C298" s="416"/>
      <c r="D298" s="416"/>
      <c r="E298" s="416"/>
      <c r="F298" s="417">
        <f t="shared" si="8"/>
        <v>0</v>
      </c>
      <c r="G298" s="417">
        <f t="shared" si="9"/>
        <v>0</v>
      </c>
    </row>
    <row r="299" s="399" customFormat="1" outlineLevel="2" spans="1:7">
      <c r="A299" s="414">
        <v>2030199</v>
      </c>
      <c r="B299" s="415" t="s">
        <v>238</v>
      </c>
      <c r="C299" s="416"/>
      <c r="D299" s="416"/>
      <c r="E299" s="416"/>
      <c r="F299" s="417">
        <f t="shared" si="8"/>
        <v>0</v>
      </c>
      <c r="G299" s="417">
        <f t="shared" si="9"/>
        <v>0</v>
      </c>
    </row>
    <row r="300" s="399" customFormat="1" outlineLevel="1" spans="1:7">
      <c r="A300" s="412">
        <v>20304</v>
      </c>
      <c r="B300" s="413" t="s">
        <v>239</v>
      </c>
      <c r="C300" s="410">
        <f>SUM(C301)</f>
        <v>0</v>
      </c>
      <c r="D300" s="410">
        <f>SUM(D301)</f>
        <v>0</v>
      </c>
      <c r="E300" s="410">
        <f>SUM(E301)</f>
        <v>0</v>
      </c>
      <c r="F300" s="411">
        <f t="shared" si="8"/>
        <v>0</v>
      </c>
      <c r="G300" s="411">
        <f t="shared" si="9"/>
        <v>0</v>
      </c>
    </row>
    <row r="301" s="399" customFormat="1" outlineLevel="2" spans="1:7">
      <c r="A301" s="414">
        <v>2030401</v>
      </c>
      <c r="B301" s="415" t="s">
        <v>239</v>
      </c>
      <c r="C301" s="416"/>
      <c r="D301" s="416"/>
      <c r="E301" s="416"/>
      <c r="F301" s="417">
        <f t="shared" si="8"/>
        <v>0</v>
      </c>
      <c r="G301" s="417">
        <f t="shared" si="9"/>
        <v>0</v>
      </c>
    </row>
    <row r="302" s="399" customFormat="1" outlineLevel="1" spans="1:7">
      <c r="A302" s="412">
        <v>20305</v>
      </c>
      <c r="B302" s="413" t="s">
        <v>240</v>
      </c>
      <c r="C302" s="410">
        <f>SUM(C303)</f>
        <v>0</v>
      </c>
      <c r="D302" s="410">
        <f>SUM(D303)</f>
        <v>0</v>
      </c>
      <c r="E302" s="410">
        <f>SUM(E303)</f>
        <v>0</v>
      </c>
      <c r="F302" s="411">
        <f t="shared" si="8"/>
        <v>0</v>
      </c>
      <c r="G302" s="411">
        <f t="shared" si="9"/>
        <v>0</v>
      </c>
    </row>
    <row r="303" s="399" customFormat="1" outlineLevel="2" spans="1:7">
      <c r="A303" s="414">
        <v>2030501</v>
      </c>
      <c r="B303" s="415" t="s">
        <v>240</v>
      </c>
      <c r="C303" s="416"/>
      <c r="D303" s="416"/>
      <c r="E303" s="416"/>
      <c r="F303" s="417">
        <f t="shared" si="8"/>
        <v>0</v>
      </c>
      <c r="G303" s="417">
        <f t="shared" si="9"/>
        <v>0</v>
      </c>
    </row>
    <row r="304" s="399" customFormat="1" outlineLevel="1" spans="1:7">
      <c r="A304" s="412">
        <v>20306</v>
      </c>
      <c r="B304" s="413" t="s">
        <v>241</v>
      </c>
      <c r="C304" s="410">
        <f>SUM(C305:C311)</f>
        <v>7</v>
      </c>
      <c r="D304" s="410">
        <f>SUM(D305:D311)</f>
        <v>7</v>
      </c>
      <c r="E304" s="410">
        <f>SUM(E305:E311)</f>
        <v>7</v>
      </c>
      <c r="F304" s="411">
        <f t="shared" si="8"/>
        <v>1</v>
      </c>
      <c r="G304" s="411">
        <f t="shared" si="9"/>
        <v>1</v>
      </c>
    </row>
    <row r="305" s="399" customFormat="1" outlineLevel="2" spans="1:7">
      <c r="A305" s="414">
        <v>2030601</v>
      </c>
      <c r="B305" s="415" t="s">
        <v>242</v>
      </c>
      <c r="C305" s="416"/>
      <c r="D305" s="416"/>
      <c r="E305" s="416"/>
      <c r="F305" s="417">
        <f t="shared" si="8"/>
        <v>0</v>
      </c>
      <c r="G305" s="417">
        <f t="shared" si="9"/>
        <v>0</v>
      </c>
    </row>
    <row r="306" s="399" customFormat="1" outlineLevel="2" spans="1:7">
      <c r="A306" s="414">
        <v>2030602</v>
      </c>
      <c r="B306" s="415" t="s">
        <v>243</v>
      </c>
      <c r="C306" s="416"/>
      <c r="D306" s="416"/>
      <c r="E306" s="416"/>
      <c r="F306" s="417">
        <f t="shared" si="8"/>
        <v>0</v>
      </c>
      <c r="G306" s="417">
        <f t="shared" si="9"/>
        <v>0</v>
      </c>
    </row>
    <row r="307" s="399" customFormat="1" outlineLevel="2" spans="1:7">
      <c r="A307" s="414">
        <v>2030603</v>
      </c>
      <c r="B307" s="415" t="s">
        <v>244</v>
      </c>
      <c r="C307" s="416"/>
      <c r="D307" s="416"/>
      <c r="E307" s="416"/>
      <c r="F307" s="417">
        <f t="shared" si="8"/>
        <v>0</v>
      </c>
      <c r="G307" s="417">
        <f t="shared" si="9"/>
        <v>0</v>
      </c>
    </row>
    <row r="308" s="399" customFormat="1" outlineLevel="2" spans="1:7">
      <c r="A308" s="414">
        <v>2030604</v>
      </c>
      <c r="B308" s="415" t="s">
        <v>245</v>
      </c>
      <c r="C308" s="416"/>
      <c r="D308" s="416"/>
      <c r="E308" s="416"/>
      <c r="F308" s="417">
        <f t="shared" si="8"/>
        <v>0</v>
      </c>
      <c r="G308" s="417">
        <f t="shared" si="9"/>
        <v>0</v>
      </c>
    </row>
    <row r="309" s="399" customFormat="1" outlineLevel="2" spans="1:7">
      <c r="A309" s="414">
        <v>2030607</v>
      </c>
      <c r="B309" s="415" t="s">
        <v>246</v>
      </c>
      <c r="C309" s="416">
        <v>2</v>
      </c>
      <c r="D309" s="416">
        <v>2</v>
      </c>
      <c r="E309" s="416">
        <v>2</v>
      </c>
      <c r="F309" s="417">
        <f t="shared" si="8"/>
        <v>1</v>
      </c>
      <c r="G309" s="417">
        <f t="shared" si="9"/>
        <v>1</v>
      </c>
    </row>
    <row r="310" s="399" customFormat="1" outlineLevel="2" spans="1:7">
      <c r="A310" s="414">
        <v>2030608</v>
      </c>
      <c r="B310" s="415" t="s">
        <v>247</v>
      </c>
      <c r="C310" s="416"/>
      <c r="D310" s="416"/>
      <c r="E310" s="416"/>
      <c r="F310" s="417">
        <f t="shared" si="8"/>
        <v>0</v>
      </c>
      <c r="G310" s="417">
        <f t="shared" si="9"/>
        <v>0</v>
      </c>
    </row>
    <row r="311" s="399" customFormat="1" outlineLevel="2" spans="1:7">
      <c r="A311" s="414">
        <v>2030699</v>
      </c>
      <c r="B311" s="415" t="s">
        <v>248</v>
      </c>
      <c r="C311" s="416">
        <v>5</v>
      </c>
      <c r="D311" s="416">
        <v>5</v>
      </c>
      <c r="E311" s="416">
        <v>5</v>
      </c>
      <c r="F311" s="417">
        <f t="shared" si="8"/>
        <v>1</v>
      </c>
      <c r="G311" s="417">
        <f t="shared" si="9"/>
        <v>1</v>
      </c>
    </row>
    <row r="312" s="399" customFormat="1" outlineLevel="1" spans="1:7">
      <c r="A312" s="412">
        <v>20399</v>
      </c>
      <c r="B312" s="413" t="s">
        <v>249</v>
      </c>
      <c r="C312" s="410">
        <f>SUM(C313)</f>
        <v>114</v>
      </c>
      <c r="D312" s="410">
        <f>SUM(D313)</f>
        <v>43</v>
      </c>
      <c r="E312" s="410">
        <f>SUM(E313)</f>
        <v>3</v>
      </c>
      <c r="F312" s="411">
        <f t="shared" si="8"/>
        <v>0.0263157894736842</v>
      </c>
      <c r="G312" s="411">
        <f t="shared" si="9"/>
        <v>0.0697674418604651</v>
      </c>
    </row>
    <row r="313" s="399" customFormat="1" outlineLevel="2" spans="1:7">
      <c r="A313" s="414">
        <v>2039999</v>
      </c>
      <c r="B313" s="415" t="s">
        <v>249</v>
      </c>
      <c r="C313" s="416">
        <v>114</v>
      </c>
      <c r="D313" s="416">
        <v>43</v>
      </c>
      <c r="E313" s="416">
        <v>3</v>
      </c>
      <c r="F313" s="417">
        <f t="shared" si="8"/>
        <v>0.0263157894736842</v>
      </c>
      <c r="G313" s="417">
        <f t="shared" si="9"/>
        <v>0.0697674418604651</v>
      </c>
    </row>
    <row r="314" s="401" customFormat="1" ht="20" customHeight="1" spans="1:7">
      <c r="A314" s="408">
        <v>204</v>
      </c>
      <c r="B314" s="409" t="s">
        <v>250</v>
      </c>
      <c r="C314" s="410">
        <f>SUM(C315,C318,C329,C336,C344,C353,C367,C377,C387,C395,C401)</f>
        <v>5820</v>
      </c>
      <c r="D314" s="410">
        <f>SUM(D315,D318,D329,D336,D344,D353,D367,D377,D387,D395,D401)</f>
        <v>5435.887372</v>
      </c>
      <c r="E314" s="410">
        <f>SUM(E315,E318,E329,E336,E344,E353,E367,E377,E387,E395,E401)</f>
        <v>4600</v>
      </c>
      <c r="F314" s="411">
        <f t="shared" si="8"/>
        <v>0.790378006872852</v>
      </c>
      <c r="G314" s="411">
        <f t="shared" si="9"/>
        <v>0.846227981781665</v>
      </c>
    </row>
    <row r="315" s="399" customFormat="1" outlineLevel="1" spans="1:7">
      <c r="A315" s="412">
        <v>20401</v>
      </c>
      <c r="B315" s="413" t="s">
        <v>251</v>
      </c>
      <c r="C315" s="410">
        <f>SUM(C316:C317)</f>
        <v>0</v>
      </c>
      <c r="D315" s="410">
        <f>SUM(D316:D317)</f>
        <v>0</v>
      </c>
      <c r="E315" s="410">
        <f>SUM(E316:E317)</f>
        <v>0</v>
      </c>
      <c r="F315" s="411">
        <f t="shared" si="8"/>
        <v>0</v>
      </c>
      <c r="G315" s="411">
        <f t="shared" si="9"/>
        <v>0</v>
      </c>
    </row>
    <row r="316" s="399" customFormat="1" outlineLevel="2" spans="1:7">
      <c r="A316" s="414">
        <v>2040101</v>
      </c>
      <c r="B316" s="415" t="s">
        <v>251</v>
      </c>
      <c r="C316" s="416"/>
      <c r="D316" s="416"/>
      <c r="E316" s="416"/>
      <c r="F316" s="417">
        <f t="shared" si="8"/>
        <v>0</v>
      </c>
      <c r="G316" s="417">
        <f t="shared" si="9"/>
        <v>0</v>
      </c>
    </row>
    <row r="317" s="399" customFormat="1" outlineLevel="2" spans="1:7">
      <c r="A317" s="414">
        <v>2040199</v>
      </c>
      <c r="B317" s="415" t="s">
        <v>252</v>
      </c>
      <c r="C317" s="416"/>
      <c r="D317" s="416"/>
      <c r="E317" s="416"/>
      <c r="F317" s="417">
        <f t="shared" si="8"/>
        <v>0</v>
      </c>
      <c r="G317" s="417">
        <f t="shared" si="9"/>
        <v>0</v>
      </c>
    </row>
    <row r="318" s="399" customFormat="1" outlineLevel="1" spans="1:7">
      <c r="A318" s="412">
        <v>20402</v>
      </c>
      <c r="B318" s="413" t="s">
        <v>253</v>
      </c>
      <c r="C318" s="410">
        <f>SUM(C319:C328)</f>
        <v>3959</v>
      </c>
      <c r="D318" s="410">
        <f>SUM(D319:D328)</f>
        <v>3689.657878</v>
      </c>
      <c r="E318" s="410">
        <f>SUM(E319:E328)</f>
        <v>3745</v>
      </c>
      <c r="F318" s="411">
        <f t="shared" si="8"/>
        <v>0.945945945945946</v>
      </c>
      <c r="G318" s="411">
        <f t="shared" si="9"/>
        <v>1.01499925571148</v>
      </c>
    </row>
    <row r="319" s="399" customFormat="1" outlineLevel="2" spans="1:7">
      <c r="A319" s="414">
        <v>2040201</v>
      </c>
      <c r="B319" s="415" t="s">
        <v>69</v>
      </c>
      <c r="C319" s="416">
        <v>1706</v>
      </c>
      <c r="D319" s="416">
        <v>1606.031395</v>
      </c>
      <c r="E319" s="416">
        <v>1800</v>
      </c>
      <c r="F319" s="417">
        <f t="shared" si="8"/>
        <v>1.05509964830012</v>
      </c>
      <c r="G319" s="417">
        <f t="shared" si="9"/>
        <v>1.12077510165983</v>
      </c>
    </row>
    <row r="320" s="399" customFormat="1" outlineLevel="2" spans="1:7">
      <c r="A320" s="414">
        <v>2040202</v>
      </c>
      <c r="B320" s="415" t="s">
        <v>70</v>
      </c>
      <c r="C320" s="416">
        <v>955</v>
      </c>
      <c r="D320" s="416">
        <v>854.688361</v>
      </c>
      <c r="E320" s="416">
        <v>855</v>
      </c>
      <c r="F320" s="417">
        <f t="shared" si="8"/>
        <v>0.895287958115183</v>
      </c>
      <c r="G320" s="417">
        <f t="shared" si="9"/>
        <v>1.00036462295992</v>
      </c>
    </row>
    <row r="321" s="399" customFormat="1" outlineLevel="2" spans="1:7">
      <c r="A321" s="414">
        <v>2040203</v>
      </c>
      <c r="B321" s="415" t="s">
        <v>71</v>
      </c>
      <c r="C321" s="416"/>
      <c r="D321" s="416">
        <v>0</v>
      </c>
      <c r="E321" s="416"/>
      <c r="F321" s="417">
        <f t="shared" si="8"/>
        <v>0</v>
      </c>
      <c r="G321" s="417">
        <f t="shared" si="9"/>
        <v>0</v>
      </c>
    </row>
    <row r="322" s="399" customFormat="1" outlineLevel="2" spans="1:7">
      <c r="A322" s="414">
        <v>2040219</v>
      </c>
      <c r="B322" s="415" t="s">
        <v>110</v>
      </c>
      <c r="C322" s="416"/>
      <c r="D322" s="416">
        <v>0</v>
      </c>
      <c r="E322" s="416"/>
      <c r="F322" s="417">
        <f t="shared" si="8"/>
        <v>0</v>
      </c>
      <c r="G322" s="417">
        <f t="shared" si="9"/>
        <v>0</v>
      </c>
    </row>
    <row r="323" s="399" customFormat="1" outlineLevel="2" spans="1:7">
      <c r="A323" s="414">
        <v>2040220</v>
      </c>
      <c r="B323" s="415" t="s">
        <v>254</v>
      </c>
      <c r="C323" s="416">
        <v>650</v>
      </c>
      <c r="D323" s="416">
        <v>650.198122</v>
      </c>
      <c r="E323" s="416">
        <v>650</v>
      </c>
      <c r="F323" s="417">
        <f t="shared" si="8"/>
        <v>1</v>
      </c>
      <c r="G323" s="417">
        <f t="shared" si="9"/>
        <v>0.999695289799684</v>
      </c>
    </row>
    <row r="324" s="399" customFormat="1" outlineLevel="2" spans="1:7">
      <c r="A324" s="414">
        <v>2040221</v>
      </c>
      <c r="B324" s="415" t="s">
        <v>255</v>
      </c>
      <c r="C324" s="416"/>
      <c r="D324" s="416">
        <v>0</v>
      </c>
      <c r="E324" s="416"/>
      <c r="F324" s="417">
        <f t="shared" si="8"/>
        <v>0</v>
      </c>
      <c r="G324" s="417">
        <f t="shared" si="9"/>
        <v>0</v>
      </c>
    </row>
    <row r="325" s="399" customFormat="1" outlineLevel="2" spans="1:7">
      <c r="A325" s="414">
        <v>2040222</v>
      </c>
      <c r="B325" s="415" t="s">
        <v>256</v>
      </c>
      <c r="C325" s="416"/>
      <c r="D325" s="416">
        <v>0</v>
      </c>
      <c r="E325" s="416"/>
      <c r="F325" s="417">
        <f t="shared" si="8"/>
        <v>0</v>
      </c>
      <c r="G325" s="417">
        <f t="shared" si="9"/>
        <v>0</v>
      </c>
    </row>
    <row r="326" s="399" customFormat="1" outlineLevel="2" spans="1:7">
      <c r="A326" s="414">
        <v>2040223</v>
      </c>
      <c r="B326" s="415" t="s">
        <v>257</v>
      </c>
      <c r="C326" s="416"/>
      <c r="D326" s="416">
        <v>0</v>
      </c>
      <c r="E326" s="416"/>
      <c r="F326" s="417">
        <f t="shared" ref="F326:F389" si="10">IF(C326&gt;0,E326/C326,0)</f>
        <v>0</v>
      </c>
      <c r="G326" s="417">
        <f t="shared" ref="G326:G389" si="11">IF(D326&gt;0,E326/D326,0)</f>
        <v>0</v>
      </c>
    </row>
    <row r="327" s="399" customFormat="1" outlineLevel="2" spans="1:7">
      <c r="A327" s="414">
        <v>2040250</v>
      </c>
      <c r="B327" s="415" t="s">
        <v>78</v>
      </c>
      <c r="C327" s="416"/>
      <c r="D327" s="416">
        <v>0</v>
      </c>
      <c r="E327" s="416"/>
      <c r="F327" s="417">
        <f t="shared" si="10"/>
        <v>0</v>
      </c>
      <c r="G327" s="417">
        <f t="shared" si="11"/>
        <v>0</v>
      </c>
    </row>
    <row r="328" s="399" customFormat="1" outlineLevel="2" spans="1:7">
      <c r="A328" s="414">
        <v>2040299</v>
      </c>
      <c r="B328" s="415" t="s">
        <v>258</v>
      </c>
      <c r="C328" s="416">
        <v>648</v>
      </c>
      <c r="D328" s="416">
        <v>578.74</v>
      </c>
      <c r="E328" s="416">
        <v>440</v>
      </c>
      <c r="F328" s="417">
        <f t="shared" si="10"/>
        <v>0.679012345679012</v>
      </c>
      <c r="G328" s="417">
        <f t="shared" si="11"/>
        <v>0.760272315720358</v>
      </c>
    </row>
    <row r="329" s="399" customFormat="1" outlineLevel="1" spans="1:7">
      <c r="A329" s="412">
        <v>20403</v>
      </c>
      <c r="B329" s="413" t="s">
        <v>259</v>
      </c>
      <c r="C329" s="410">
        <f>SUM(C330:C335)</f>
        <v>0</v>
      </c>
      <c r="D329" s="410">
        <f>SUM(D330:D335)</f>
        <v>0</v>
      </c>
      <c r="E329" s="410">
        <f>SUM(E330:E335)</f>
        <v>0</v>
      </c>
      <c r="F329" s="411">
        <f t="shared" si="10"/>
        <v>0</v>
      </c>
      <c r="G329" s="411">
        <f t="shared" si="11"/>
        <v>0</v>
      </c>
    </row>
    <row r="330" s="399" customFormat="1" outlineLevel="2" spans="1:7">
      <c r="A330" s="414">
        <v>2040301</v>
      </c>
      <c r="B330" s="415" t="s">
        <v>69</v>
      </c>
      <c r="C330" s="416"/>
      <c r="D330" s="416"/>
      <c r="E330" s="416"/>
      <c r="F330" s="417">
        <f t="shared" si="10"/>
        <v>0</v>
      </c>
      <c r="G330" s="417">
        <f t="shared" si="11"/>
        <v>0</v>
      </c>
    </row>
    <row r="331" s="399" customFormat="1" outlineLevel="2" spans="1:7">
      <c r="A331" s="414">
        <v>2040302</v>
      </c>
      <c r="B331" s="415" t="s">
        <v>70</v>
      </c>
      <c r="C331" s="416"/>
      <c r="D331" s="416"/>
      <c r="E331" s="416"/>
      <c r="F331" s="417">
        <f t="shared" si="10"/>
        <v>0</v>
      </c>
      <c r="G331" s="417">
        <f t="shared" si="11"/>
        <v>0</v>
      </c>
    </row>
    <row r="332" s="399" customFormat="1" outlineLevel="2" spans="1:7">
      <c r="A332" s="414">
        <v>2040303</v>
      </c>
      <c r="B332" s="415" t="s">
        <v>71</v>
      </c>
      <c r="C332" s="416"/>
      <c r="D332" s="416"/>
      <c r="E332" s="416"/>
      <c r="F332" s="417">
        <f t="shared" si="10"/>
        <v>0</v>
      </c>
      <c r="G332" s="417">
        <f t="shared" si="11"/>
        <v>0</v>
      </c>
    </row>
    <row r="333" s="399" customFormat="1" outlineLevel="2" spans="1:7">
      <c r="A333" s="414">
        <v>2040304</v>
      </c>
      <c r="B333" s="415" t="s">
        <v>260</v>
      </c>
      <c r="C333" s="416"/>
      <c r="D333" s="416"/>
      <c r="E333" s="416"/>
      <c r="F333" s="417">
        <f t="shared" si="10"/>
        <v>0</v>
      </c>
      <c r="G333" s="417">
        <f t="shared" si="11"/>
        <v>0</v>
      </c>
    </row>
    <row r="334" s="399" customFormat="1" outlineLevel="2" spans="1:7">
      <c r="A334" s="414">
        <v>2040350</v>
      </c>
      <c r="B334" s="415" t="s">
        <v>78</v>
      </c>
      <c r="C334" s="416"/>
      <c r="D334" s="416"/>
      <c r="E334" s="416"/>
      <c r="F334" s="417">
        <f t="shared" si="10"/>
        <v>0</v>
      </c>
      <c r="G334" s="417">
        <f t="shared" si="11"/>
        <v>0</v>
      </c>
    </row>
    <row r="335" s="399" customFormat="1" outlineLevel="2" spans="1:7">
      <c r="A335" s="414">
        <v>2040399</v>
      </c>
      <c r="B335" s="415" t="s">
        <v>261</v>
      </c>
      <c r="C335" s="416"/>
      <c r="D335" s="416"/>
      <c r="E335" s="416"/>
      <c r="F335" s="417">
        <f t="shared" si="10"/>
        <v>0</v>
      </c>
      <c r="G335" s="417">
        <f t="shared" si="11"/>
        <v>0</v>
      </c>
    </row>
    <row r="336" s="399" customFormat="1" outlineLevel="1" spans="1:7">
      <c r="A336" s="412">
        <v>20404</v>
      </c>
      <c r="B336" s="413" t="s">
        <v>262</v>
      </c>
      <c r="C336" s="410">
        <f>SUM(C337:C343)</f>
        <v>490</v>
      </c>
      <c r="D336" s="410">
        <f>SUM(D337:D343)</f>
        <v>398</v>
      </c>
      <c r="E336" s="410">
        <f>SUM(E337:E343)</f>
        <v>0</v>
      </c>
      <c r="F336" s="411">
        <f t="shared" si="10"/>
        <v>0</v>
      </c>
      <c r="G336" s="411">
        <f t="shared" si="11"/>
        <v>0</v>
      </c>
    </row>
    <row r="337" s="399" customFormat="1" outlineLevel="2" spans="1:7">
      <c r="A337" s="414">
        <v>2040401</v>
      </c>
      <c r="B337" s="415" t="s">
        <v>69</v>
      </c>
      <c r="C337" s="416"/>
      <c r="D337" s="416"/>
      <c r="E337" s="416"/>
      <c r="F337" s="417">
        <f t="shared" si="10"/>
        <v>0</v>
      </c>
      <c r="G337" s="417">
        <f t="shared" si="11"/>
        <v>0</v>
      </c>
    </row>
    <row r="338" s="399" customFormat="1" outlineLevel="2" spans="1:7">
      <c r="A338" s="414">
        <v>2040402</v>
      </c>
      <c r="B338" s="415" t="s">
        <v>70</v>
      </c>
      <c r="C338" s="416"/>
      <c r="D338" s="416"/>
      <c r="E338" s="416"/>
      <c r="F338" s="417">
        <f t="shared" si="10"/>
        <v>0</v>
      </c>
      <c r="G338" s="417">
        <f t="shared" si="11"/>
        <v>0</v>
      </c>
    </row>
    <row r="339" s="399" customFormat="1" outlineLevel="2" spans="1:7">
      <c r="A339" s="414">
        <v>2040403</v>
      </c>
      <c r="B339" s="415" t="s">
        <v>71</v>
      </c>
      <c r="C339" s="416"/>
      <c r="D339" s="416"/>
      <c r="E339" s="416"/>
      <c r="F339" s="417">
        <f t="shared" si="10"/>
        <v>0</v>
      </c>
      <c r="G339" s="417">
        <f t="shared" si="11"/>
        <v>0</v>
      </c>
    </row>
    <row r="340" s="399" customFormat="1" outlineLevel="2" spans="1:7">
      <c r="A340" s="414">
        <v>2040409</v>
      </c>
      <c r="B340" s="415" t="s">
        <v>263</v>
      </c>
      <c r="C340" s="416">
        <v>490</v>
      </c>
      <c r="D340" s="416">
        <v>398</v>
      </c>
      <c r="E340" s="416"/>
      <c r="F340" s="417">
        <f t="shared" si="10"/>
        <v>0</v>
      </c>
      <c r="G340" s="417">
        <f t="shared" si="11"/>
        <v>0</v>
      </c>
    </row>
    <row r="341" s="399" customFormat="1" outlineLevel="2" spans="1:7">
      <c r="A341" s="414">
        <v>2040410</v>
      </c>
      <c r="B341" s="415" t="s">
        <v>264</v>
      </c>
      <c r="C341" s="416"/>
      <c r="D341" s="416"/>
      <c r="E341" s="416"/>
      <c r="F341" s="417">
        <f t="shared" si="10"/>
        <v>0</v>
      </c>
      <c r="G341" s="417">
        <f t="shared" si="11"/>
        <v>0</v>
      </c>
    </row>
    <row r="342" s="399" customFormat="1" outlineLevel="2" spans="1:7">
      <c r="A342" s="414">
        <v>2040450</v>
      </c>
      <c r="B342" s="415" t="s">
        <v>78</v>
      </c>
      <c r="C342" s="416"/>
      <c r="D342" s="416"/>
      <c r="E342" s="416"/>
      <c r="F342" s="417">
        <f t="shared" si="10"/>
        <v>0</v>
      </c>
      <c r="G342" s="417">
        <f t="shared" si="11"/>
        <v>0</v>
      </c>
    </row>
    <row r="343" s="399" customFormat="1" outlineLevel="2" spans="1:7">
      <c r="A343" s="414">
        <v>2040499</v>
      </c>
      <c r="B343" s="415" t="s">
        <v>265</v>
      </c>
      <c r="C343" s="416"/>
      <c r="D343" s="416"/>
      <c r="E343" s="416"/>
      <c r="F343" s="417">
        <f t="shared" si="10"/>
        <v>0</v>
      </c>
      <c r="G343" s="417">
        <f t="shared" si="11"/>
        <v>0</v>
      </c>
    </row>
    <row r="344" s="399" customFormat="1" outlineLevel="1" spans="1:7">
      <c r="A344" s="412">
        <v>20405</v>
      </c>
      <c r="B344" s="413" t="s">
        <v>266</v>
      </c>
      <c r="C344" s="410">
        <f>SUM(C345:C352)</f>
        <v>630</v>
      </c>
      <c r="D344" s="410">
        <f>SUM(D345:D352)</f>
        <v>630</v>
      </c>
      <c r="E344" s="410">
        <f>SUM(E345:E352)</f>
        <v>230</v>
      </c>
      <c r="F344" s="411">
        <f t="shared" si="10"/>
        <v>0.365079365079365</v>
      </c>
      <c r="G344" s="411">
        <f t="shared" si="11"/>
        <v>0.365079365079365</v>
      </c>
    </row>
    <row r="345" s="399" customFormat="1" outlineLevel="2" spans="1:7">
      <c r="A345" s="414">
        <v>2040501</v>
      </c>
      <c r="B345" s="415" t="s">
        <v>69</v>
      </c>
      <c r="C345" s="416"/>
      <c r="D345" s="416"/>
      <c r="E345" s="416"/>
      <c r="F345" s="417">
        <f t="shared" si="10"/>
        <v>0</v>
      </c>
      <c r="G345" s="417">
        <f t="shared" si="11"/>
        <v>0</v>
      </c>
    </row>
    <row r="346" s="399" customFormat="1" outlineLevel="2" spans="1:7">
      <c r="A346" s="414">
        <v>2040502</v>
      </c>
      <c r="B346" s="415" t="s">
        <v>70</v>
      </c>
      <c r="C346" s="416">
        <v>230</v>
      </c>
      <c r="D346" s="416">
        <v>230</v>
      </c>
      <c r="E346" s="416">
        <v>230</v>
      </c>
      <c r="F346" s="417">
        <f t="shared" si="10"/>
        <v>1</v>
      </c>
      <c r="G346" s="417">
        <f t="shared" si="11"/>
        <v>1</v>
      </c>
    </row>
    <row r="347" s="399" customFormat="1" outlineLevel="2" spans="1:7">
      <c r="A347" s="414">
        <v>2040503</v>
      </c>
      <c r="B347" s="415" t="s">
        <v>71</v>
      </c>
      <c r="C347" s="416"/>
      <c r="D347" s="416"/>
      <c r="E347" s="416"/>
      <c r="F347" s="417">
        <f t="shared" si="10"/>
        <v>0</v>
      </c>
      <c r="G347" s="417">
        <f t="shared" si="11"/>
        <v>0</v>
      </c>
    </row>
    <row r="348" s="399" customFormat="1" outlineLevel="2" spans="1:7">
      <c r="A348" s="414">
        <v>2040504</v>
      </c>
      <c r="B348" s="415" t="s">
        <v>267</v>
      </c>
      <c r="C348" s="416"/>
      <c r="D348" s="416"/>
      <c r="E348" s="416"/>
      <c r="F348" s="417">
        <f t="shared" si="10"/>
        <v>0</v>
      </c>
      <c r="G348" s="417">
        <f t="shared" si="11"/>
        <v>0</v>
      </c>
    </row>
    <row r="349" s="399" customFormat="1" outlineLevel="2" spans="1:7">
      <c r="A349" s="414">
        <v>2040505</v>
      </c>
      <c r="B349" s="415" t="s">
        <v>268</v>
      </c>
      <c r="C349" s="416"/>
      <c r="D349" s="416"/>
      <c r="E349" s="416"/>
      <c r="F349" s="417">
        <f t="shared" si="10"/>
        <v>0</v>
      </c>
      <c r="G349" s="417">
        <f t="shared" si="11"/>
        <v>0</v>
      </c>
    </row>
    <row r="350" s="399" customFormat="1" outlineLevel="2" spans="1:7">
      <c r="A350" s="414">
        <v>2040506</v>
      </c>
      <c r="B350" s="415" t="s">
        <v>269</v>
      </c>
      <c r="C350" s="416">
        <v>400</v>
      </c>
      <c r="D350" s="416">
        <v>400</v>
      </c>
      <c r="E350" s="416"/>
      <c r="F350" s="417">
        <f t="shared" si="10"/>
        <v>0</v>
      </c>
      <c r="G350" s="417">
        <f t="shared" si="11"/>
        <v>0</v>
      </c>
    </row>
    <row r="351" s="399" customFormat="1" outlineLevel="2" spans="1:7">
      <c r="A351" s="414">
        <v>2040550</v>
      </c>
      <c r="B351" s="415" t="s">
        <v>78</v>
      </c>
      <c r="C351" s="416"/>
      <c r="D351" s="416"/>
      <c r="E351" s="416"/>
      <c r="F351" s="417">
        <f t="shared" si="10"/>
        <v>0</v>
      </c>
      <c r="G351" s="417">
        <f t="shared" si="11"/>
        <v>0</v>
      </c>
    </row>
    <row r="352" s="399" customFormat="1" outlineLevel="2" spans="1:7">
      <c r="A352" s="414">
        <v>2040599</v>
      </c>
      <c r="B352" s="415" t="s">
        <v>270</v>
      </c>
      <c r="C352" s="416"/>
      <c r="D352" s="416"/>
      <c r="E352" s="416"/>
      <c r="F352" s="417">
        <f t="shared" si="10"/>
        <v>0</v>
      </c>
      <c r="G352" s="417">
        <f t="shared" si="11"/>
        <v>0</v>
      </c>
    </row>
    <row r="353" s="399" customFormat="1" outlineLevel="1" spans="1:7">
      <c r="A353" s="412">
        <v>20406</v>
      </c>
      <c r="B353" s="413" t="s">
        <v>271</v>
      </c>
      <c r="C353" s="410">
        <f>SUM(C354:C366)</f>
        <v>600</v>
      </c>
      <c r="D353" s="410">
        <f>SUM(D354:D366)</f>
        <v>582.229494</v>
      </c>
      <c r="E353" s="410">
        <f>SUM(E354:E366)</f>
        <v>495</v>
      </c>
      <c r="F353" s="411">
        <f t="shared" si="10"/>
        <v>0.825</v>
      </c>
      <c r="G353" s="411">
        <f t="shared" si="11"/>
        <v>0.850180221203291</v>
      </c>
    </row>
    <row r="354" s="399" customFormat="1" outlineLevel="2" spans="1:7">
      <c r="A354" s="414">
        <v>2040601</v>
      </c>
      <c r="B354" s="415" t="s">
        <v>69</v>
      </c>
      <c r="C354" s="416">
        <v>482</v>
      </c>
      <c r="D354" s="416">
        <v>388.805949</v>
      </c>
      <c r="E354" s="416">
        <v>390</v>
      </c>
      <c r="F354" s="417">
        <f t="shared" si="10"/>
        <v>0.809128630705394</v>
      </c>
      <c r="G354" s="417">
        <f t="shared" si="11"/>
        <v>1.00307107183692</v>
      </c>
    </row>
    <row r="355" s="399" customFormat="1" outlineLevel="2" spans="1:7">
      <c r="A355" s="414">
        <v>2040602</v>
      </c>
      <c r="B355" s="415" t="s">
        <v>70</v>
      </c>
      <c r="C355" s="416">
        <v>40</v>
      </c>
      <c r="D355" s="416">
        <v>72.814745</v>
      </c>
      <c r="E355" s="416">
        <v>42</v>
      </c>
      <c r="F355" s="417">
        <f t="shared" si="10"/>
        <v>1.05</v>
      </c>
      <c r="G355" s="417">
        <f t="shared" si="11"/>
        <v>0.576806249887986</v>
      </c>
    </row>
    <row r="356" s="399" customFormat="1" outlineLevel="2" spans="1:7">
      <c r="A356" s="414">
        <v>2040603</v>
      </c>
      <c r="B356" s="415" t="s">
        <v>71</v>
      </c>
      <c r="C356" s="416"/>
      <c r="D356" s="416">
        <v>0</v>
      </c>
      <c r="E356" s="416"/>
      <c r="F356" s="417">
        <f t="shared" si="10"/>
        <v>0</v>
      </c>
      <c r="G356" s="417">
        <f t="shared" si="11"/>
        <v>0</v>
      </c>
    </row>
    <row r="357" s="399" customFormat="1" outlineLevel="2" spans="1:7">
      <c r="A357" s="414">
        <v>2040604</v>
      </c>
      <c r="B357" s="415" t="s">
        <v>272</v>
      </c>
      <c r="C357" s="416">
        <v>7</v>
      </c>
      <c r="D357" s="416">
        <v>19.2508</v>
      </c>
      <c r="E357" s="416">
        <v>7</v>
      </c>
      <c r="F357" s="417">
        <f t="shared" si="10"/>
        <v>1</v>
      </c>
      <c r="G357" s="417">
        <f t="shared" si="11"/>
        <v>0.363621252103809</v>
      </c>
    </row>
    <row r="358" s="399" customFormat="1" outlineLevel="2" spans="1:7">
      <c r="A358" s="414">
        <v>2040605</v>
      </c>
      <c r="B358" s="415" t="s">
        <v>273</v>
      </c>
      <c r="C358" s="416">
        <v>3</v>
      </c>
      <c r="D358" s="416">
        <v>5</v>
      </c>
      <c r="E358" s="416">
        <v>3</v>
      </c>
      <c r="F358" s="417">
        <f t="shared" si="10"/>
        <v>1</v>
      </c>
      <c r="G358" s="417">
        <f t="shared" si="11"/>
        <v>0.6</v>
      </c>
    </row>
    <row r="359" s="399" customFormat="1" outlineLevel="2" spans="1:7">
      <c r="A359" s="414">
        <v>2040606</v>
      </c>
      <c r="B359" s="415" t="s">
        <v>274</v>
      </c>
      <c r="C359" s="416"/>
      <c r="D359" s="416">
        <v>0</v>
      </c>
      <c r="E359" s="416"/>
      <c r="F359" s="417">
        <f t="shared" si="10"/>
        <v>0</v>
      </c>
      <c r="G359" s="417">
        <f t="shared" si="11"/>
        <v>0</v>
      </c>
    </row>
    <row r="360" s="399" customFormat="1" outlineLevel="2" spans="1:7">
      <c r="A360" s="414">
        <v>2040607</v>
      </c>
      <c r="B360" s="415" t="s">
        <v>275</v>
      </c>
      <c r="C360" s="416">
        <v>50</v>
      </c>
      <c r="D360" s="416">
        <v>62.8</v>
      </c>
      <c r="E360" s="416">
        <v>40</v>
      </c>
      <c r="F360" s="417">
        <f t="shared" si="10"/>
        <v>0.8</v>
      </c>
      <c r="G360" s="417">
        <f t="shared" si="11"/>
        <v>0.636942675159236</v>
      </c>
    </row>
    <row r="361" s="399" customFormat="1" ht="27" outlineLevel="2" spans="1:7">
      <c r="A361" s="414">
        <v>2040608</v>
      </c>
      <c r="B361" s="415" t="s">
        <v>276</v>
      </c>
      <c r="C361" s="416"/>
      <c r="D361" s="416">
        <v>0</v>
      </c>
      <c r="E361" s="416"/>
      <c r="F361" s="417">
        <f t="shared" si="10"/>
        <v>0</v>
      </c>
      <c r="G361" s="417">
        <f t="shared" si="11"/>
        <v>0</v>
      </c>
    </row>
    <row r="362" s="399" customFormat="1" outlineLevel="2" spans="1:7">
      <c r="A362" s="414">
        <v>2040610</v>
      </c>
      <c r="B362" s="415" t="s">
        <v>277</v>
      </c>
      <c r="C362" s="416"/>
      <c r="D362" s="416">
        <v>6.158</v>
      </c>
      <c r="E362" s="416"/>
      <c r="F362" s="417">
        <f t="shared" si="10"/>
        <v>0</v>
      </c>
      <c r="G362" s="417">
        <f t="shared" si="11"/>
        <v>0</v>
      </c>
    </row>
    <row r="363" s="399" customFormat="1" outlineLevel="2" spans="1:7">
      <c r="A363" s="414">
        <v>2040612</v>
      </c>
      <c r="B363" s="415" t="s">
        <v>278</v>
      </c>
      <c r="C363" s="416">
        <v>15</v>
      </c>
      <c r="D363" s="416">
        <v>24</v>
      </c>
      <c r="E363" s="416">
        <v>10</v>
      </c>
      <c r="F363" s="417">
        <f t="shared" si="10"/>
        <v>0.666666666666667</v>
      </c>
      <c r="G363" s="417">
        <f t="shared" si="11"/>
        <v>0.416666666666667</v>
      </c>
    </row>
    <row r="364" s="399" customFormat="1" outlineLevel="2" spans="1:7">
      <c r="A364" s="414">
        <v>2040613</v>
      </c>
      <c r="B364" s="415" t="s">
        <v>110</v>
      </c>
      <c r="C364" s="416">
        <v>3</v>
      </c>
      <c r="D364" s="416">
        <v>3.4</v>
      </c>
      <c r="E364" s="416">
        <v>3</v>
      </c>
      <c r="F364" s="417">
        <f t="shared" si="10"/>
        <v>1</v>
      </c>
      <c r="G364" s="417">
        <f t="shared" si="11"/>
        <v>0.882352941176471</v>
      </c>
    </row>
    <row r="365" s="399" customFormat="1" outlineLevel="2" spans="1:7">
      <c r="A365" s="414">
        <v>2040650</v>
      </c>
      <c r="B365" s="415" t="s">
        <v>78</v>
      </c>
      <c r="C365" s="416"/>
      <c r="D365" s="416"/>
      <c r="E365" s="416"/>
      <c r="F365" s="417">
        <f t="shared" si="10"/>
        <v>0</v>
      </c>
      <c r="G365" s="417">
        <f t="shared" si="11"/>
        <v>0</v>
      </c>
    </row>
    <row r="366" s="399" customFormat="1" outlineLevel="2" spans="1:7">
      <c r="A366" s="414">
        <v>2040699</v>
      </c>
      <c r="B366" s="415" t="s">
        <v>279</v>
      </c>
      <c r="C366" s="416"/>
      <c r="D366" s="416"/>
      <c r="E366" s="416"/>
      <c r="F366" s="417">
        <f t="shared" si="10"/>
        <v>0</v>
      </c>
      <c r="G366" s="417">
        <f t="shared" si="11"/>
        <v>0</v>
      </c>
    </row>
    <row r="367" s="399" customFormat="1" outlineLevel="1" spans="1:7">
      <c r="A367" s="412">
        <v>20407</v>
      </c>
      <c r="B367" s="413" t="s">
        <v>280</v>
      </c>
      <c r="C367" s="410">
        <f>SUM(C368:C376)</f>
        <v>0</v>
      </c>
      <c r="D367" s="410">
        <f>SUM(D368:D376)</f>
        <v>0</v>
      </c>
      <c r="E367" s="410">
        <f>SUM(E368:E376)</f>
        <v>0</v>
      </c>
      <c r="F367" s="411">
        <f t="shared" si="10"/>
        <v>0</v>
      </c>
      <c r="G367" s="411">
        <f t="shared" si="11"/>
        <v>0</v>
      </c>
    </row>
    <row r="368" s="399" customFormat="1" outlineLevel="2" spans="1:7">
      <c r="A368" s="414">
        <v>2040701</v>
      </c>
      <c r="B368" s="415" t="s">
        <v>69</v>
      </c>
      <c r="C368" s="416"/>
      <c r="D368" s="416"/>
      <c r="E368" s="416"/>
      <c r="F368" s="417">
        <f t="shared" si="10"/>
        <v>0</v>
      </c>
      <c r="G368" s="417">
        <f t="shared" si="11"/>
        <v>0</v>
      </c>
    </row>
    <row r="369" s="399" customFormat="1" outlineLevel="2" spans="1:7">
      <c r="A369" s="414">
        <v>2040702</v>
      </c>
      <c r="B369" s="415" t="s">
        <v>70</v>
      </c>
      <c r="C369" s="416"/>
      <c r="D369" s="416"/>
      <c r="E369" s="416"/>
      <c r="F369" s="417">
        <f t="shared" si="10"/>
        <v>0</v>
      </c>
      <c r="G369" s="417">
        <f t="shared" si="11"/>
        <v>0</v>
      </c>
    </row>
    <row r="370" s="399" customFormat="1" outlineLevel="2" spans="1:7">
      <c r="A370" s="414">
        <v>2040703</v>
      </c>
      <c r="B370" s="415" t="s">
        <v>71</v>
      </c>
      <c r="C370" s="416"/>
      <c r="D370" s="416"/>
      <c r="E370" s="416"/>
      <c r="F370" s="417">
        <f t="shared" si="10"/>
        <v>0</v>
      </c>
      <c r="G370" s="417">
        <f t="shared" si="11"/>
        <v>0</v>
      </c>
    </row>
    <row r="371" s="399" customFormat="1" outlineLevel="2" spans="1:7">
      <c r="A371" s="414">
        <v>2040704</v>
      </c>
      <c r="B371" s="415" t="s">
        <v>281</v>
      </c>
      <c r="C371" s="416"/>
      <c r="D371" s="416"/>
      <c r="E371" s="416"/>
      <c r="F371" s="417">
        <f t="shared" si="10"/>
        <v>0</v>
      </c>
      <c r="G371" s="417">
        <f t="shared" si="11"/>
        <v>0</v>
      </c>
    </row>
    <row r="372" s="399" customFormat="1" outlineLevel="2" spans="1:7">
      <c r="A372" s="414">
        <v>2040705</v>
      </c>
      <c r="B372" s="415" t="s">
        <v>282</v>
      </c>
      <c r="C372" s="416"/>
      <c r="D372" s="416"/>
      <c r="E372" s="416"/>
      <c r="F372" s="417">
        <f t="shared" si="10"/>
        <v>0</v>
      </c>
      <c r="G372" s="417">
        <f t="shared" si="11"/>
        <v>0</v>
      </c>
    </row>
    <row r="373" s="399" customFormat="1" outlineLevel="2" spans="1:7">
      <c r="A373" s="414">
        <v>2040706</v>
      </c>
      <c r="B373" s="415" t="s">
        <v>283</v>
      </c>
      <c r="C373" s="416"/>
      <c r="D373" s="416"/>
      <c r="E373" s="416"/>
      <c r="F373" s="417">
        <f t="shared" si="10"/>
        <v>0</v>
      </c>
      <c r="G373" s="417">
        <f t="shared" si="11"/>
        <v>0</v>
      </c>
    </row>
    <row r="374" s="399" customFormat="1" outlineLevel="2" spans="1:7">
      <c r="A374" s="414">
        <v>2040707</v>
      </c>
      <c r="B374" s="415" t="s">
        <v>110</v>
      </c>
      <c r="C374" s="416"/>
      <c r="D374" s="416"/>
      <c r="E374" s="416"/>
      <c r="F374" s="417">
        <f t="shared" si="10"/>
        <v>0</v>
      </c>
      <c r="G374" s="417">
        <f t="shared" si="11"/>
        <v>0</v>
      </c>
    </row>
    <row r="375" s="399" customFormat="1" outlineLevel="2" spans="1:7">
      <c r="A375" s="414">
        <v>2040750</v>
      </c>
      <c r="B375" s="415" t="s">
        <v>78</v>
      </c>
      <c r="C375" s="416"/>
      <c r="D375" s="416"/>
      <c r="E375" s="416"/>
      <c r="F375" s="417">
        <f t="shared" si="10"/>
        <v>0</v>
      </c>
      <c r="G375" s="417">
        <f t="shared" si="11"/>
        <v>0</v>
      </c>
    </row>
    <row r="376" s="399" customFormat="1" outlineLevel="2" spans="1:7">
      <c r="A376" s="414">
        <v>2040799</v>
      </c>
      <c r="B376" s="415" t="s">
        <v>284</v>
      </c>
      <c r="C376" s="416"/>
      <c r="D376" s="416"/>
      <c r="E376" s="416"/>
      <c r="F376" s="417">
        <f t="shared" si="10"/>
        <v>0</v>
      </c>
      <c r="G376" s="417">
        <f t="shared" si="11"/>
        <v>0</v>
      </c>
    </row>
    <row r="377" s="399" customFormat="1" outlineLevel="1" spans="1:7">
      <c r="A377" s="412">
        <v>20408</v>
      </c>
      <c r="B377" s="413" t="s">
        <v>285</v>
      </c>
      <c r="C377" s="410">
        <f>SUM(C378:C386)</f>
        <v>0</v>
      </c>
      <c r="D377" s="410">
        <f>SUM(D378:D386)</f>
        <v>0</v>
      </c>
      <c r="E377" s="410">
        <f>SUM(E378:E386)</f>
        <v>0</v>
      </c>
      <c r="F377" s="411">
        <f t="shared" si="10"/>
        <v>0</v>
      </c>
      <c r="G377" s="411">
        <f t="shared" si="11"/>
        <v>0</v>
      </c>
    </row>
    <row r="378" s="399" customFormat="1" outlineLevel="2" spans="1:7">
      <c r="A378" s="414">
        <v>2040801</v>
      </c>
      <c r="B378" s="415" t="s">
        <v>69</v>
      </c>
      <c r="C378" s="416"/>
      <c r="D378" s="416"/>
      <c r="E378" s="416"/>
      <c r="F378" s="417">
        <f t="shared" si="10"/>
        <v>0</v>
      </c>
      <c r="G378" s="417">
        <f t="shared" si="11"/>
        <v>0</v>
      </c>
    </row>
    <row r="379" s="399" customFormat="1" outlineLevel="2" spans="1:7">
      <c r="A379" s="414">
        <v>2040802</v>
      </c>
      <c r="B379" s="415" t="s">
        <v>70</v>
      </c>
      <c r="C379" s="416"/>
      <c r="D379" s="416"/>
      <c r="E379" s="416"/>
      <c r="F379" s="417">
        <f t="shared" si="10"/>
        <v>0</v>
      </c>
      <c r="G379" s="417">
        <f t="shared" si="11"/>
        <v>0</v>
      </c>
    </row>
    <row r="380" s="399" customFormat="1" outlineLevel="2" spans="1:7">
      <c r="A380" s="414">
        <v>2040803</v>
      </c>
      <c r="B380" s="415" t="s">
        <v>71</v>
      </c>
      <c r="C380" s="416"/>
      <c r="D380" s="416"/>
      <c r="E380" s="416"/>
      <c r="F380" s="417">
        <f t="shared" si="10"/>
        <v>0</v>
      </c>
      <c r="G380" s="417">
        <f t="shared" si="11"/>
        <v>0</v>
      </c>
    </row>
    <row r="381" s="399" customFormat="1" outlineLevel="2" spans="1:7">
      <c r="A381" s="414">
        <v>2040804</v>
      </c>
      <c r="B381" s="415" t="s">
        <v>286</v>
      </c>
      <c r="C381" s="416"/>
      <c r="D381" s="416"/>
      <c r="E381" s="416"/>
      <c r="F381" s="417">
        <f t="shared" si="10"/>
        <v>0</v>
      </c>
      <c r="G381" s="417">
        <f t="shared" si="11"/>
        <v>0</v>
      </c>
    </row>
    <row r="382" s="399" customFormat="1" outlineLevel="2" spans="1:7">
      <c r="A382" s="414">
        <v>2040805</v>
      </c>
      <c r="B382" s="415" t="s">
        <v>287</v>
      </c>
      <c r="C382" s="416"/>
      <c r="D382" s="416"/>
      <c r="E382" s="416"/>
      <c r="F382" s="417">
        <f t="shared" si="10"/>
        <v>0</v>
      </c>
      <c r="G382" s="417">
        <f t="shared" si="11"/>
        <v>0</v>
      </c>
    </row>
    <row r="383" s="399" customFormat="1" outlineLevel="2" spans="1:7">
      <c r="A383" s="414">
        <v>2040806</v>
      </c>
      <c r="B383" s="415" t="s">
        <v>288</v>
      </c>
      <c r="C383" s="416"/>
      <c r="D383" s="416"/>
      <c r="E383" s="416"/>
      <c r="F383" s="417">
        <f t="shared" si="10"/>
        <v>0</v>
      </c>
      <c r="G383" s="417">
        <f t="shared" si="11"/>
        <v>0</v>
      </c>
    </row>
    <row r="384" s="399" customFormat="1" outlineLevel="2" spans="1:7">
      <c r="A384" s="414">
        <v>2040807</v>
      </c>
      <c r="B384" s="415" t="s">
        <v>110</v>
      </c>
      <c r="C384" s="416"/>
      <c r="D384" s="416"/>
      <c r="E384" s="416"/>
      <c r="F384" s="417">
        <f t="shared" si="10"/>
        <v>0</v>
      </c>
      <c r="G384" s="417">
        <f t="shared" si="11"/>
        <v>0</v>
      </c>
    </row>
    <row r="385" s="399" customFormat="1" outlineLevel="2" spans="1:7">
      <c r="A385" s="414">
        <v>2040850</v>
      </c>
      <c r="B385" s="415" t="s">
        <v>78</v>
      </c>
      <c r="C385" s="416"/>
      <c r="D385" s="416"/>
      <c r="E385" s="416"/>
      <c r="F385" s="417">
        <f t="shared" si="10"/>
        <v>0</v>
      </c>
      <c r="G385" s="417">
        <f t="shared" si="11"/>
        <v>0</v>
      </c>
    </row>
    <row r="386" s="399" customFormat="1" outlineLevel="2" spans="1:7">
      <c r="A386" s="414">
        <v>2040899</v>
      </c>
      <c r="B386" s="415" t="s">
        <v>289</v>
      </c>
      <c r="C386" s="416"/>
      <c r="D386" s="416"/>
      <c r="E386" s="416"/>
      <c r="F386" s="417">
        <f t="shared" si="10"/>
        <v>0</v>
      </c>
      <c r="G386" s="417">
        <f t="shared" si="11"/>
        <v>0</v>
      </c>
    </row>
    <row r="387" s="399" customFormat="1" outlineLevel="1" spans="1:7">
      <c r="A387" s="412">
        <v>20409</v>
      </c>
      <c r="B387" s="413" t="s">
        <v>290</v>
      </c>
      <c r="C387" s="410">
        <f>SUM(C388:C394)</f>
        <v>0</v>
      </c>
      <c r="D387" s="410">
        <f>SUM(D388:D394)</f>
        <v>0</v>
      </c>
      <c r="E387" s="410">
        <f>SUM(E388:E394)</f>
        <v>0</v>
      </c>
      <c r="F387" s="411">
        <f t="shared" si="10"/>
        <v>0</v>
      </c>
      <c r="G387" s="411">
        <f t="shared" si="11"/>
        <v>0</v>
      </c>
    </row>
    <row r="388" s="399" customFormat="1" outlineLevel="2" spans="1:7">
      <c r="A388" s="414">
        <v>2040901</v>
      </c>
      <c r="B388" s="415" t="s">
        <v>69</v>
      </c>
      <c r="C388" s="416"/>
      <c r="D388" s="416"/>
      <c r="E388" s="416"/>
      <c r="F388" s="417">
        <f t="shared" si="10"/>
        <v>0</v>
      </c>
      <c r="G388" s="417">
        <f t="shared" si="11"/>
        <v>0</v>
      </c>
    </row>
    <row r="389" s="399" customFormat="1" outlineLevel="2" spans="1:7">
      <c r="A389" s="414">
        <v>2040902</v>
      </c>
      <c r="B389" s="415" t="s">
        <v>70</v>
      </c>
      <c r="C389" s="416"/>
      <c r="D389" s="416"/>
      <c r="E389" s="416"/>
      <c r="F389" s="417">
        <f t="shared" si="10"/>
        <v>0</v>
      </c>
      <c r="G389" s="417">
        <f t="shared" si="11"/>
        <v>0</v>
      </c>
    </row>
    <row r="390" s="399" customFormat="1" outlineLevel="2" spans="1:7">
      <c r="A390" s="414">
        <v>2040903</v>
      </c>
      <c r="B390" s="415" t="s">
        <v>71</v>
      </c>
      <c r="C390" s="416"/>
      <c r="D390" s="416"/>
      <c r="E390" s="416"/>
      <c r="F390" s="417">
        <f t="shared" ref="F390:F453" si="12">IF(C390&gt;0,E390/C390,0)</f>
        <v>0</v>
      </c>
      <c r="G390" s="417">
        <f t="shared" ref="G390:G453" si="13">IF(D390&gt;0,E390/D390,0)</f>
        <v>0</v>
      </c>
    </row>
    <row r="391" s="399" customFormat="1" outlineLevel="2" spans="1:7">
      <c r="A391" s="414">
        <v>2040904</v>
      </c>
      <c r="B391" s="415" t="s">
        <v>291</v>
      </c>
      <c r="C391" s="416"/>
      <c r="D391" s="416"/>
      <c r="E391" s="416"/>
      <c r="F391" s="417">
        <f t="shared" si="12"/>
        <v>0</v>
      </c>
      <c r="G391" s="417">
        <f t="shared" si="13"/>
        <v>0</v>
      </c>
    </row>
    <row r="392" s="399" customFormat="1" outlineLevel="2" spans="1:7">
      <c r="A392" s="414">
        <v>2040905</v>
      </c>
      <c r="B392" s="415" t="s">
        <v>292</v>
      </c>
      <c r="C392" s="416"/>
      <c r="D392" s="416"/>
      <c r="E392" s="416"/>
      <c r="F392" s="417">
        <f t="shared" si="12"/>
        <v>0</v>
      </c>
      <c r="G392" s="417">
        <f t="shared" si="13"/>
        <v>0</v>
      </c>
    </row>
    <row r="393" s="399" customFormat="1" outlineLevel="2" spans="1:7">
      <c r="A393" s="414">
        <v>2040950</v>
      </c>
      <c r="B393" s="415" t="s">
        <v>78</v>
      </c>
      <c r="C393" s="416"/>
      <c r="D393" s="416"/>
      <c r="E393" s="416"/>
      <c r="F393" s="417">
        <f t="shared" si="12"/>
        <v>0</v>
      </c>
      <c r="G393" s="417">
        <f t="shared" si="13"/>
        <v>0</v>
      </c>
    </row>
    <row r="394" s="399" customFormat="1" outlineLevel="2" spans="1:7">
      <c r="A394" s="414">
        <v>2040999</v>
      </c>
      <c r="B394" s="415" t="s">
        <v>293</v>
      </c>
      <c r="C394" s="416"/>
      <c r="D394" s="416"/>
      <c r="E394" s="416"/>
      <c r="F394" s="417">
        <f t="shared" si="12"/>
        <v>0</v>
      </c>
      <c r="G394" s="417">
        <f t="shared" si="13"/>
        <v>0</v>
      </c>
    </row>
    <row r="395" s="399" customFormat="1" outlineLevel="1" spans="1:7">
      <c r="A395" s="412">
        <v>20410</v>
      </c>
      <c r="B395" s="413" t="s">
        <v>294</v>
      </c>
      <c r="C395" s="410">
        <f>SUM(C396:C400)</f>
        <v>0</v>
      </c>
      <c r="D395" s="410">
        <f>SUM(D396:D400)</f>
        <v>0</v>
      </c>
      <c r="E395" s="410">
        <f>SUM(E396:E400)</f>
        <v>0</v>
      </c>
      <c r="F395" s="411">
        <f t="shared" si="12"/>
        <v>0</v>
      </c>
      <c r="G395" s="411">
        <f t="shared" si="13"/>
        <v>0</v>
      </c>
    </row>
    <row r="396" s="399" customFormat="1" outlineLevel="2" spans="1:7">
      <c r="A396" s="414">
        <v>2041001</v>
      </c>
      <c r="B396" s="415" t="s">
        <v>69</v>
      </c>
      <c r="C396" s="416"/>
      <c r="D396" s="416"/>
      <c r="E396" s="416"/>
      <c r="F396" s="417">
        <f t="shared" si="12"/>
        <v>0</v>
      </c>
      <c r="G396" s="417">
        <f t="shared" si="13"/>
        <v>0</v>
      </c>
    </row>
    <row r="397" s="399" customFormat="1" outlineLevel="2" spans="1:7">
      <c r="A397" s="414">
        <v>2041002</v>
      </c>
      <c r="B397" s="415" t="s">
        <v>70</v>
      </c>
      <c r="C397" s="416"/>
      <c r="D397" s="416"/>
      <c r="E397" s="416"/>
      <c r="F397" s="417">
        <f t="shared" si="12"/>
        <v>0</v>
      </c>
      <c r="G397" s="417">
        <f t="shared" si="13"/>
        <v>0</v>
      </c>
    </row>
    <row r="398" s="399" customFormat="1" outlineLevel="2" spans="1:7">
      <c r="A398" s="414">
        <v>2041006</v>
      </c>
      <c r="B398" s="415" t="s">
        <v>110</v>
      </c>
      <c r="C398" s="416"/>
      <c r="D398" s="416"/>
      <c r="E398" s="416"/>
      <c r="F398" s="417">
        <f t="shared" si="12"/>
        <v>0</v>
      </c>
      <c r="G398" s="417">
        <f t="shared" si="13"/>
        <v>0</v>
      </c>
    </row>
    <row r="399" s="399" customFormat="1" outlineLevel="2" spans="1:7">
      <c r="A399" s="414">
        <v>2041007</v>
      </c>
      <c r="B399" s="415" t="s">
        <v>295</v>
      </c>
      <c r="C399" s="416"/>
      <c r="D399" s="416"/>
      <c r="E399" s="416"/>
      <c r="F399" s="417">
        <f t="shared" si="12"/>
        <v>0</v>
      </c>
      <c r="G399" s="417">
        <f t="shared" si="13"/>
        <v>0</v>
      </c>
    </row>
    <row r="400" s="399" customFormat="1" outlineLevel="2" spans="1:7">
      <c r="A400" s="414">
        <v>2041099</v>
      </c>
      <c r="B400" s="415" t="s">
        <v>296</v>
      </c>
      <c r="C400" s="416"/>
      <c r="D400" s="416"/>
      <c r="E400" s="416"/>
      <c r="F400" s="417">
        <f t="shared" si="12"/>
        <v>0</v>
      </c>
      <c r="G400" s="417">
        <f t="shared" si="13"/>
        <v>0</v>
      </c>
    </row>
    <row r="401" s="399" customFormat="1" outlineLevel="1" spans="1:7">
      <c r="A401" s="412">
        <v>20499</v>
      </c>
      <c r="B401" s="413" t="s">
        <v>297</v>
      </c>
      <c r="C401" s="410">
        <f>SUM(C402:C403)</f>
        <v>141</v>
      </c>
      <c r="D401" s="410">
        <f>SUM(D402:D403)</f>
        <v>136</v>
      </c>
      <c r="E401" s="410">
        <f>SUM(E402:E403)</f>
        <v>130</v>
      </c>
      <c r="F401" s="411">
        <f t="shared" si="12"/>
        <v>0.921985815602837</v>
      </c>
      <c r="G401" s="411">
        <f t="shared" si="13"/>
        <v>0.955882352941177</v>
      </c>
    </row>
    <row r="402" s="399" customFormat="1" outlineLevel="2" spans="1:7">
      <c r="A402" s="414">
        <v>2049902</v>
      </c>
      <c r="B402" s="415" t="s">
        <v>298</v>
      </c>
      <c r="C402" s="416">
        <v>30</v>
      </c>
      <c r="D402" s="416">
        <v>30</v>
      </c>
      <c r="E402" s="416">
        <v>30</v>
      </c>
      <c r="F402" s="417">
        <f t="shared" si="12"/>
        <v>1</v>
      </c>
      <c r="G402" s="417">
        <f t="shared" si="13"/>
        <v>1</v>
      </c>
    </row>
    <row r="403" s="399" customFormat="1" outlineLevel="2" spans="1:7">
      <c r="A403" s="414">
        <v>2049999</v>
      </c>
      <c r="B403" s="415" t="s">
        <v>297</v>
      </c>
      <c r="C403" s="416">
        <v>111</v>
      </c>
      <c r="D403" s="416">
        <v>106</v>
      </c>
      <c r="E403" s="416">
        <v>100</v>
      </c>
      <c r="F403" s="417">
        <f t="shared" si="12"/>
        <v>0.900900900900901</v>
      </c>
      <c r="G403" s="417">
        <f t="shared" si="13"/>
        <v>0.943396226415094</v>
      </c>
    </row>
    <row r="404" s="401" customFormat="1" ht="20" customHeight="1" spans="1:7">
      <c r="A404" s="408">
        <v>205</v>
      </c>
      <c r="B404" s="409" t="s">
        <v>299</v>
      </c>
      <c r="C404" s="410">
        <f>SUM(C405,C410,C417,C423,C429,C433,C437,C441,C447,C454)</f>
        <v>25100</v>
      </c>
      <c r="D404" s="410">
        <f>SUM(D405,D410,D417,D423,D429,D433,D437,D441,D447,D454)</f>
        <v>25228.345974</v>
      </c>
      <c r="E404" s="410">
        <f>SUM(E405,E410,E417,E423,E429,E433,E437,E441,E447,E454)</f>
        <v>25950</v>
      </c>
      <c r="F404" s="411">
        <f t="shared" si="12"/>
        <v>1.03386454183267</v>
      </c>
      <c r="G404" s="411">
        <f t="shared" si="13"/>
        <v>1.02860488859411</v>
      </c>
    </row>
    <row r="405" s="399" customFormat="1" outlineLevel="1" spans="1:7">
      <c r="A405" s="412">
        <v>20501</v>
      </c>
      <c r="B405" s="413" t="s">
        <v>300</v>
      </c>
      <c r="C405" s="410">
        <f>SUM(C406:C409)</f>
        <v>2790</v>
      </c>
      <c r="D405" s="410">
        <f>SUM(D406:D409)</f>
        <v>2503.698922</v>
      </c>
      <c r="E405" s="410">
        <f>SUM(E406:E409)</f>
        <v>2927</v>
      </c>
      <c r="F405" s="411">
        <f t="shared" si="12"/>
        <v>1.04910394265233</v>
      </c>
      <c r="G405" s="411">
        <f t="shared" si="13"/>
        <v>1.16907028008857</v>
      </c>
    </row>
    <row r="406" s="399" customFormat="1" outlineLevel="2" spans="1:7">
      <c r="A406" s="414">
        <v>2050101</v>
      </c>
      <c r="B406" s="415" t="s">
        <v>69</v>
      </c>
      <c r="C406" s="416">
        <v>1360</v>
      </c>
      <c r="D406" s="416">
        <v>1255.021642</v>
      </c>
      <c r="E406" s="416">
        <v>1500</v>
      </c>
      <c r="F406" s="417">
        <f t="shared" si="12"/>
        <v>1.10294117647059</v>
      </c>
      <c r="G406" s="417">
        <f t="shared" si="13"/>
        <v>1.19519851275999</v>
      </c>
    </row>
    <row r="407" s="399" customFormat="1" outlineLevel="2" spans="1:7">
      <c r="A407" s="414">
        <v>2050102</v>
      </c>
      <c r="B407" s="415" t="s">
        <v>70</v>
      </c>
      <c r="C407" s="416">
        <v>1350</v>
      </c>
      <c r="D407" s="416">
        <v>1161.62787</v>
      </c>
      <c r="E407" s="416">
        <v>1340</v>
      </c>
      <c r="F407" s="417">
        <f t="shared" si="12"/>
        <v>0.992592592592593</v>
      </c>
      <c r="G407" s="417">
        <f t="shared" si="13"/>
        <v>1.15355359027328</v>
      </c>
    </row>
    <row r="408" s="399" customFormat="1" outlineLevel="2" spans="1:7">
      <c r="A408" s="414">
        <v>2050103</v>
      </c>
      <c r="B408" s="415" t="s">
        <v>71</v>
      </c>
      <c r="C408" s="416">
        <v>0</v>
      </c>
      <c r="D408" s="416">
        <v>0</v>
      </c>
      <c r="E408" s="416">
        <v>0</v>
      </c>
      <c r="F408" s="417">
        <f t="shared" si="12"/>
        <v>0</v>
      </c>
      <c r="G408" s="417">
        <f t="shared" si="13"/>
        <v>0</v>
      </c>
    </row>
    <row r="409" s="399" customFormat="1" outlineLevel="2" spans="1:7">
      <c r="A409" s="414">
        <v>2050199</v>
      </c>
      <c r="B409" s="415" t="s">
        <v>301</v>
      </c>
      <c r="C409" s="416">
        <v>80</v>
      </c>
      <c r="D409" s="416">
        <v>87.04941</v>
      </c>
      <c r="E409" s="416">
        <v>87</v>
      </c>
      <c r="F409" s="417">
        <f t="shared" si="12"/>
        <v>1.0875</v>
      </c>
      <c r="G409" s="417">
        <f t="shared" si="13"/>
        <v>0.999432391328097</v>
      </c>
    </row>
    <row r="410" s="399" customFormat="1" outlineLevel="1" spans="1:7">
      <c r="A410" s="412">
        <v>20502</v>
      </c>
      <c r="B410" s="413" t="s">
        <v>302</v>
      </c>
      <c r="C410" s="410">
        <f>SUM(C411:C416)</f>
        <v>21820</v>
      </c>
      <c r="D410" s="410">
        <f>SUM(D411:D416)</f>
        <v>22232.571472</v>
      </c>
      <c r="E410" s="410">
        <f>SUM(E411:E416)</f>
        <v>22533</v>
      </c>
      <c r="F410" s="411">
        <f t="shared" si="12"/>
        <v>1.0326764436297</v>
      </c>
      <c r="G410" s="411">
        <f t="shared" si="13"/>
        <v>1.01351299054085</v>
      </c>
    </row>
    <row r="411" s="399" customFormat="1" outlineLevel="2" spans="1:7">
      <c r="A411" s="414">
        <v>2050201</v>
      </c>
      <c r="B411" s="415" t="s">
        <v>303</v>
      </c>
      <c r="C411" s="416">
        <v>850</v>
      </c>
      <c r="D411" s="416">
        <v>736.999516</v>
      </c>
      <c r="E411" s="416">
        <v>860</v>
      </c>
      <c r="F411" s="417">
        <f t="shared" si="12"/>
        <v>1.01176470588235</v>
      </c>
      <c r="G411" s="417">
        <f t="shared" si="13"/>
        <v>1.16689357500202</v>
      </c>
    </row>
    <row r="412" s="399" customFormat="1" outlineLevel="2" spans="1:7">
      <c r="A412" s="414">
        <v>2050202</v>
      </c>
      <c r="B412" s="415" t="s">
        <v>304</v>
      </c>
      <c r="C412" s="416">
        <v>11400</v>
      </c>
      <c r="D412" s="416">
        <v>11852.52669</v>
      </c>
      <c r="E412" s="416">
        <v>11650</v>
      </c>
      <c r="F412" s="417">
        <f t="shared" si="12"/>
        <v>1.0219298245614</v>
      </c>
      <c r="G412" s="417">
        <f t="shared" si="13"/>
        <v>0.982912783468282</v>
      </c>
    </row>
    <row r="413" s="399" customFormat="1" outlineLevel="2" spans="1:7">
      <c r="A413" s="414">
        <v>2050203</v>
      </c>
      <c r="B413" s="415" t="s">
        <v>305</v>
      </c>
      <c r="C413" s="416">
        <v>8070</v>
      </c>
      <c r="D413" s="416">
        <v>7755.673631</v>
      </c>
      <c r="E413" s="416">
        <v>8463</v>
      </c>
      <c r="F413" s="417">
        <f t="shared" si="12"/>
        <v>1.04869888475836</v>
      </c>
      <c r="G413" s="417">
        <f t="shared" si="13"/>
        <v>1.09120115191191</v>
      </c>
    </row>
    <row r="414" s="399" customFormat="1" outlineLevel="2" spans="1:7">
      <c r="A414" s="414">
        <v>2050204</v>
      </c>
      <c r="B414" s="415" t="s">
        <v>306</v>
      </c>
      <c r="C414" s="416">
        <v>1500</v>
      </c>
      <c r="D414" s="416">
        <v>1887.371635</v>
      </c>
      <c r="E414" s="416">
        <v>1560</v>
      </c>
      <c r="F414" s="417">
        <f t="shared" si="12"/>
        <v>1.04</v>
      </c>
      <c r="G414" s="417">
        <f t="shared" si="13"/>
        <v>0.826546277940645</v>
      </c>
    </row>
    <row r="415" s="399" customFormat="1" outlineLevel="2" spans="1:7">
      <c r="A415" s="414">
        <v>2050205</v>
      </c>
      <c r="B415" s="415" t="s">
        <v>307</v>
      </c>
      <c r="C415" s="416"/>
      <c r="D415" s="416"/>
      <c r="E415" s="416"/>
      <c r="F415" s="417">
        <f t="shared" si="12"/>
        <v>0</v>
      </c>
      <c r="G415" s="417">
        <f t="shared" si="13"/>
        <v>0</v>
      </c>
    </row>
    <row r="416" s="399" customFormat="1" outlineLevel="2" spans="1:7">
      <c r="A416" s="414">
        <v>2050299</v>
      </c>
      <c r="B416" s="415" t="s">
        <v>308</v>
      </c>
      <c r="C416" s="416"/>
      <c r="D416" s="416"/>
      <c r="E416" s="416"/>
      <c r="F416" s="417">
        <f t="shared" si="12"/>
        <v>0</v>
      </c>
      <c r="G416" s="417">
        <f t="shared" si="13"/>
        <v>0</v>
      </c>
    </row>
    <row r="417" s="399" customFormat="1" outlineLevel="1" spans="1:7">
      <c r="A417" s="412">
        <v>20503</v>
      </c>
      <c r="B417" s="413" t="s">
        <v>309</v>
      </c>
      <c r="C417" s="410">
        <f>SUM(C418:C422)</f>
        <v>0</v>
      </c>
      <c r="D417" s="410">
        <f>SUM(D418:D422)</f>
        <v>0</v>
      </c>
      <c r="E417" s="410">
        <f>SUM(E418:E422)</f>
        <v>0</v>
      </c>
      <c r="F417" s="411">
        <f t="shared" si="12"/>
        <v>0</v>
      </c>
      <c r="G417" s="411">
        <f t="shared" si="13"/>
        <v>0</v>
      </c>
    </row>
    <row r="418" s="399" customFormat="1" outlineLevel="2" spans="1:7">
      <c r="A418" s="414">
        <v>2050301</v>
      </c>
      <c r="B418" s="415" t="s">
        <v>310</v>
      </c>
      <c r="C418" s="416"/>
      <c r="D418" s="416"/>
      <c r="E418" s="416"/>
      <c r="F418" s="417">
        <f t="shared" si="12"/>
        <v>0</v>
      </c>
      <c r="G418" s="417">
        <f t="shared" si="13"/>
        <v>0</v>
      </c>
    </row>
    <row r="419" s="399" customFormat="1" outlineLevel="2" spans="1:7">
      <c r="A419" s="414">
        <v>2050302</v>
      </c>
      <c r="B419" s="415" t="s">
        <v>311</v>
      </c>
      <c r="C419" s="416"/>
      <c r="D419" s="416"/>
      <c r="E419" s="416"/>
      <c r="F419" s="417">
        <f t="shared" si="12"/>
        <v>0</v>
      </c>
      <c r="G419" s="417">
        <f t="shared" si="13"/>
        <v>0</v>
      </c>
    </row>
    <row r="420" s="399" customFormat="1" outlineLevel="2" spans="1:7">
      <c r="A420" s="414">
        <v>2050303</v>
      </c>
      <c r="B420" s="415" t="s">
        <v>312</v>
      </c>
      <c r="C420" s="416"/>
      <c r="D420" s="416"/>
      <c r="E420" s="416"/>
      <c r="F420" s="417">
        <f t="shared" si="12"/>
        <v>0</v>
      </c>
      <c r="G420" s="417">
        <f t="shared" si="13"/>
        <v>0</v>
      </c>
    </row>
    <row r="421" s="399" customFormat="1" outlineLevel="2" spans="1:7">
      <c r="A421" s="414">
        <v>2050305</v>
      </c>
      <c r="B421" s="415" t="s">
        <v>313</v>
      </c>
      <c r="C421" s="416"/>
      <c r="D421" s="416"/>
      <c r="E421" s="416"/>
      <c r="F421" s="417">
        <f t="shared" si="12"/>
        <v>0</v>
      </c>
      <c r="G421" s="417">
        <f t="shared" si="13"/>
        <v>0</v>
      </c>
    </row>
    <row r="422" s="399" customFormat="1" outlineLevel="2" spans="1:7">
      <c r="A422" s="414">
        <v>2050399</v>
      </c>
      <c r="B422" s="415" t="s">
        <v>314</v>
      </c>
      <c r="C422" s="416"/>
      <c r="D422" s="416"/>
      <c r="E422" s="416"/>
      <c r="F422" s="417">
        <f t="shared" si="12"/>
        <v>0</v>
      </c>
      <c r="G422" s="417">
        <f t="shared" si="13"/>
        <v>0</v>
      </c>
    </row>
    <row r="423" s="399" customFormat="1" outlineLevel="1" spans="1:7">
      <c r="A423" s="412">
        <v>20504</v>
      </c>
      <c r="B423" s="413" t="s">
        <v>315</v>
      </c>
      <c r="C423" s="410">
        <f>SUM(C424:C428)</f>
        <v>0</v>
      </c>
      <c r="D423" s="410">
        <f>SUM(D424:D428)</f>
        <v>0</v>
      </c>
      <c r="E423" s="410">
        <f>SUM(E424:E428)</f>
        <v>0</v>
      </c>
      <c r="F423" s="411">
        <f t="shared" si="12"/>
        <v>0</v>
      </c>
      <c r="G423" s="411">
        <f t="shared" si="13"/>
        <v>0</v>
      </c>
    </row>
    <row r="424" s="399" customFormat="1" outlineLevel="2" spans="1:7">
      <c r="A424" s="414">
        <v>2050401</v>
      </c>
      <c r="B424" s="415" t="s">
        <v>316</v>
      </c>
      <c r="C424" s="416"/>
      <c r="D424" s="416"/>
      <c r="E424" s="416"/>
      <c r="F424" s="417">
        <f t="shared" si="12"/>
        <v>0</v>
      </c>
      <c r="G424" s="417">
        <f t="shared" si="13"/>
        <v>0</v>
      </c>
    </row>
    <row r="425" s="399" customFormat="1" outlineLevel="2" spans="1:7">
      <c r="A425" s="414">
        <v>2050402</v>
      </c>
      <c r="B425" s="415" t="s">
        <v>317</v>
      </c>
      <c r="C425" s="416"/>
      <c r="D425" s="416"/>
      <c r="E425" s="416"/>
      <c r="F425" s="417">
        <f t="shared" si="12"/>
        <v>0</v>
      </c>
      <c r="G425" s="417">
        <f t="shared" si="13"/>
        <v>0</v>
      </c>
    </row>
    <row r="426" s="399" customFormat="1" outlineLevel="2" spans="1:7">
      <c r="A426" s="414">
        <v>2050403</v>
      </c>
      <c r="B426" s="415" t="s">
        <v>318</v>
      </c>
      <c r="C426" s="416"/>
      <c r="D426" s="416"/>
      <c r="E426" s="416"/>
      <c r="F426" s="417">
        <f t="shared" si="12"/>
        <v>0</v>
      </c>
      <c r="G426" s="417">
        <f t="shared" si="13"/>
        <v>0</v>
      </c>
    </row>
    <row r="427" s="399" customFormat="1" outlineLevel="2" spans="1:7">
      <c r="A427" s="414">
        <v>2050404</v>
      </c>
      <c r="B427" s="415" t="s">
        <v>319</v>
      </c>
      <c r="C427" s="416"/>
      <c r="D427" s="416"/>
      <c r="E427" s="416"/>
      <c r="F427" s="417">
        <f t="shared" si="12"/>
        <v>0</v>
      </c>
      <c r="G427" s="417">
        <f t="shared" si="13"/>
        <v>0</v>
      </c>
    </row>
    <row r="428" s="399" customFormat="1" outlineLevel="2" spans="1:7">
      <c r="A428" s="414">
        <v>2050499</v>
      </c>
      <c r="B428" s="415" t="s">
        <v>320</v>
      </c>
      <c r="C428" s="416"/>
      <c r="D428" s="416"/>
      <c r="E428" s="416"/>
      <c r="F428" s="417">
        <f t="shared" si="12"/>
        <v>0</v>
      </c>
      <c r="G428" s="417">
        <f t="shared" si="13"/>
        <v>0</v>
      </c>
    </row>
    <row r="429" s="399" customFormat="1" outlineLevel="1" spans="1:7">
      <c r="A429" s="412">
        <v>20505</v>
      </c>
      <c r="B429" s="413" t="s">
        <v>321</v>
      </c>
      <c r="C429" s="410">
        <f>SUM(C430:C432)</f>
        <v>0</v>
      </c>
      <c r="D429" s="410">
        <f>SUM(D430:D432)</f>
        <v>0</v>
      </c>
      <c r="E429" s="410">
        <f>SUM(E430:E432)</f>
        <v>0</v>
      </c>
      <c r="F429" s="411">
        <f t="shared" si="12"/>
        <v>0</v>
      </c>
      <c r="G429" s="411">
        <f t="shared" si="13"/>
        <v>0</v>
      </c>
    </row>
    <row r="430" s="399" customFormat="1" outlineLevel="2" spans="1:7">
      <c r="A430" s="414">
        <v>2050501</v>
      </c>
      <c r="B430" s="415" t="s">
        <v>322</v>
      </c>
      <c r="C430" s="416"/>
      <c r="D430" s="416"/>
      <c r="E430" s="416"/>
      <c r="F430" s="417">
        <f t="shared" si="12"/>
        <v>0</v>
      </c>
      <c r="G430" s="417">
        <f t="shared" si="13"/>
        <v>0</v>
      </c>
    </row>
    <row r="431" s="399" customFormat="1" outlineLevel="2" spans="1:7">
      <c r="A431" s="414">
        <v>2050502</v>
      </c>
      <c r="B431" s="415" t="s">
        <v>323</v>
      </c>
      <c r="C431" s="416"/>
      <c r="D431" s="416"/>
      <c r="E431" s="416"/>
      <c r="F431" s="417">
        <f t="shared" si="12"/>
        <v>0</v>
      </c>
      <c r="G431" s="417">
        <f t="shared" si="13"/>
        <v>0</v>
      </c>
    </row>
    <row r="432" s="399" customFormat="1" outlineLevel="2" spans="1:7">
      <c r="A432" s="414">
        <v>2050599</v>
      </c>
      <c r="B432" s="415" t="s">
        <v>324</v>
      </c>
      <c r="C432" s="416"/>
      <c r="D432" s="416"/>
      <c r="E432" s="416"/>
      <c r="F432" s="417">
        <f t="shared" si="12"/>
        <v>0</v>
      </c>
      <c r="G432" s="417">
        <f t="shared" si="13"/>
        <v>0</v>
      </c>
    </row>
    <row r="433" s="399" customFormat="1" outlineLevel="1" spans="1:7">
      <c r="A433" s="412">
        <v>20506</v>
      </c>
      <c r="B433" s="413" t="s">
        <v>325</v>
      </c>
      <c r="C433" s="410">
        <f>SUM(C434:C436)</f>
        <v>0</v>
      </c>
      <c r="D433" s="410">
        <f>SUM(D434:D436)</f>
        <v>0</v>
      </c>
      <c r="E433" s="410">
        <f>SUM(E434:E436)</f>
        <v>0</v>
      </c>
      <c r="F433" s="411">
        <f t="shared" si="12"/>
        <v>0</v>
      </c>
      <c r="G433" s="411">
        <f t="shared" si="13"/>
        <v>0</v>
      </c>
    </row>
    <row r="434" s="399" customFormat="1" outlineLevel="2" spans="1:7">
      <c r="A434" s="414">
        <v>2050601</v>
      </c>
      <c r="B434" s="415" t="s">
        <v>326</v>
      </c>
      <c r="C434" s="416"/>
      <c r="D434" s="416"/>
      <c r="E434" s="416"/>
      <c r="F434" s="417">
        <f t="shared" si="12"/>
        <v>0</v>
      </c>
      <c r="G434" s="417">
        <f t="shared" si="13"/>
        <v>0</v>
      </c>
    </row>
    <row r="435" s="399" customFormat="1" outlineLevel="2" spans="1:7">
      <c r="A435" s="414">
        <v>2050602</v>
      </c>
      <c r="B435" s="415" t="s">
        <v>327</v>
      </c>
      <c r="C435" s="416"/>
      <c r="D435" s="416"/>
      <c r="E435" s="416"/>
      <c r="F435" s="417">
        <f t="shared" si="12"/>
        <v>0</v>
      </c>
      <c r="G435" s="417">
        <f t="shared" si="13"/>
        <v>0</v>
      </c>
    </row>
    <row r="436" s="399" customFormat="1" outlineLevel="2" spans="1:7">
      <c r="A436" s="414">
        <v>2050699</v>
      </c>
      <c r="B436" s="415" t="s">
        <v>328</v>
      </c>
      <c r="C436" s="416"/>
      <c r="D436" s="416"/>
      <c r="E436" s="416"/>
      <c r="F436" s="417">
        <f t="shared" si="12"/>
        <v>0</v>
      </c>
      <c r="G436" s="417">
        <f t="shared" si="13"/>
        <v>0</v>
      </c>
    </row>
    <row r="437" s="399" customFormat="1" outlineLevel="1" spans="1:7">
      <c r="A437" s="412">
        <v>20507</v>
      </c>
      <c r="B437" s="413" t="s">
        <v>329</v>
      </c>
      <c r="C437" s="410">
        <f>SUM(C438:C440)</f>
        <v>0</v>
      </c>
      <c r="D437" s="410">
        <f>SUM(D438:D440)</f>
        <v>0</v>
      </c>
      <c r="E437" s="410">
        <f>SUM(E438:E440)</f>
        <v>0</v>
      </c>
      <c r="F437" s="411">
        <f t="shared" si="12"/>
        <v>0</v>
      </c>
      <c r="G437" s="411">
        <f t="shared" si="13"/>
        <v>0</v>
      </c>
    </row>
    <row r="438" s="399" customFormat="1" outlineLevel="2" spans="1:7">
      <c r="A438" s="414">
        <v>2050701</v>
      </c>
      <c r="B438" s="415" t="s">
        <v>330</v>
      </c>
      <c r="C438" s="416"/>
      <c r="D438" s="416"/>
      <c r="E438" s="416"/>
      <c r="F438" s="417">
        <f t="shared" si="12"/>
        <v>0</v>
      </c>
      <c r="G438" s="417">
        <f t="shared" si="13"/>
        <v>0</v>
      </c>
    </row>
    <row r="439" s="399" customFormat="1" outlineLevel="2" spans="1:7">
      <c r="A439" s="414">
        <v>2050702</v>
      </c>
      <c r="B439" s="415" t="s">
        <v>331</v>
      </c>
      <c r="C439" s="416"/>
      <c r="D439" s="416"/>
      <c r="E439" s="416"/>
      <c r="F439" s="417">
        <f t="shared" si="12"/>
        <v>0</v>
      </c>
      <c r="G439" s="417">
        <f t="shared" si="13"/>
        <v>0</v>
      </c>
    </row>
    <row r="440" s="399" customFormat="1" outlineLevel="2" spans="1:7">
      <c r="A440" s="414">
        <v>2050799</v>
      </c>
      <c r="B440" s="415" t="s">
        <v>332</v>
      </c>
      <c r="C440" s="416"/>
      <c r="D440" s="416"/>
      <c r="E440" s="416"/>
      <c r="F440" s="417">
        <f t="shared" si="12"/>
        <v>0</v>
      </c>
      <c r="G440" s="417">
        <f t="shared" si="13"/>
        <v>0</v>
      </c>
    </row>
    <row r="441" s="399" customFormat="1" outlineLevel="1" spans="1:7">
      <c r="A441" s="412">
        <v>20508</v>
      </c>
      <c r="B441" s="413" t="s">
        <v>333</v>
      </c>
      <c r="C441" s="410">
        <f>SUM(C442:C446)</f>
        <v>0</v>
      </c>
      <c r="D441" s="410">
        <f>SUM(D442:D446)</f>
        <v>0</v>
      </c>
      <c r="E441" s="410">
        <f>SUM(E442:E446)</f>
        <v>0</v>
      </c>
      <c r="F441" s="411">
        <f t="shared" si="12"/>
        <v>0</v>
      </c>
      <c r="G441" s="411">
        <f t="shared" si="13"/>
        <v>0</v>
      </c>
    </row>
    <row r="442" s="399" customFormat="1" outlineLevel="2" spans="1:7">
      <c r="A442" s="414">
        <v>2050801</v>
      </c>
      <c r="B442" s="415" t="s">
        <v>334</v>
      </c>
      <c r="C442" s="416"/>
      <c r="D442" s="416"/>
      <c r="E442" s="416"/>
      <c r="F442" s="417">
        <f t="shared" si="12"/>
        <v>0</v>
      </c>
      <c r="G442" s="417">
        <f t="shared" si="13"/>
        <v>0</v>
      </c>
    </row>
    <row r="443" s="399" customFormat="1" outlineLevel="2" spans="1:7">
      <c r="A443" s="414">
        <v>2050802</v>
      </c>
      <c r="B443" s="415" t="s">
        <v>335</v>
      </c>
      <c r="C443" s="416"/>
      <c r="D443" s="416"/>
      <c r="E443" s="416"/>
      <c r="F443" s="417">
        <f t="shared" si="12"/>
        <v>0</v>
      </c>
      <c r="G443" s="417">
        <f t="shared" si="13"/>
        <v>0</v>
      </c>
    </row>
    <row r="444" s="399" customFormat="1" outlineLevel="2" spans="1:7">
      <c r="A444" s="414">
        <v>2050803</v>
      </c>
      <c r="B444" s="415" t="s">
        <v>336</v>
      </c>
      <c r="C444" s="416"/>
      <c r="D444" s="416"/>
      <c r="E444" s="416"/>
      <c r="F444" s="417">
        <f t="shared" si="12"/>
        <v>0</v>
      </c>
      <c r="G444" s="417">
        <f t="shared" si="13"/>
        <v>0</v>
      </c>
    </row>
    <row r="445" s="399" customFormat="1" outlineLevel="2" spans="1:7">
      <c r="A445" s="414">
        <v>2050804</v>
      </c>
      <c r="B445" s="415" t="s">
        <v>337</v>
      </c>
      <c r="C445" s="416"/>
      <c r="D445" s="416"/>
      <c r="E445" s="416"/>
      <c r="F445" s="417">
        <f t="shared" si="12"/>
        <v>0</v>
      </c>
      <c r="G445" s="417">
        <f t="shared" si="13"/>
        <v>0</v>
      </c>
    </row>
    <row r="446" s="399" customFormat="1" outlineLevel="2" spans="1:7">
      <c r="A446" s="414">
        <v>2050899</v>
      </c>
      <c r="B446" s="415" t="s">
        <v>338</v>
      </c>
      <c r="C446" s="416"/>
      <c r="D446" s="416"/>
      <c r="E446" s="416"/>
      <c r="F446" s="417">
        <f t="shared" si="12"/>
        <v>0</v>
      </c>
      <c r="G446" s="417">
        <f t="shared" si="13"/>
        <v>0</v>
      </c>
    </row>
    <row r="447" s="399" customFormat="1" outlineLevel="1" spans="1:7">
      <c r="A447" s="412">
        <v>20509</v>
      </c>
      <c r="B447" s="413" t="s">
        <v>339</v>
      </c>
      <c r="C447" s="410">
        <f>SUM(C448:C453)</f>
        <v>240</v>
      </c>
      <c r="D447" s="410">
        <f>SUM(D448:D453)</f>
        <v>239.5</v>
      </c>
      <c r="E447" s="410">
        <f>SUM(E448:E453)</f>
        <v>240</v>
      </c>
      <c r="F447" s="411">
        <f t="shared" si="12"/>
        <v>1</v>
      </c>
      <c r="G447" s="411">
        <f t="shared" si="13"/>
        <v>1.00208768267223</v>
      </c>
    </row>
    <row r="448" s="399" customFormat="1" outlineLevel="2" spans="1:7">
      <c r="A448" s="414">
        <v>2050901</v>
      </c>
      <c r="B448" s="415" t="s">
        <v>340</v>
      </c>
      <c r="C448" s="416"/>
      <c r="D448" s="416"/>
      <c r="E448" s="416"/>
      <c r="F448" s="417">
        <f t="shared" si="12"/>
        <v>0</v>
      </c>
      <c r="G448" s="417">
        <f t="shared" si="13"/>
        <v>0</v>
      </c>
    </row>
    <row r="449" s="399" customFormat="1" outlineLevel="2" spans="1:7">
      <c r="A449" s="414">
        <v>2050902</v>
      </c>
      <c r="B449" s="415" t="s">
        <v>341</v>
      </c>
      <c r="C449" s="416"/>
      <c r="D449" s="416"/>
      <c r="E449" s="416"/>
      <c r="F449" s="417">
        <f t="shared" si="12"/>
        <v>0</v>
      </c>
      <c r="G449" s="417">
        <f t="shared" si="13"/>
        <v>0</v>
      </c>
    </row>
    <row r="450" s="399" customFormat="1" outlineLevel="2" spans="1:7">
      <c r="A450" s="414">
        <v>2050903</v>
      </c>
      <c r="B450" s="415" t="s">
        <v>342</v>
      </c>
      <c r="C450" s="416"/>
      <c r="D450" s="416"/>
      <c r="E450" s="416"/>
      <c r="F450" s="417">
        <f t="shared" si="12"/>
        <v>0</v>
      </c>
      <c r="G450" s="417">
        <f t="shared" si="13"/>
        <v>0</v>
      </c>
    </row>
    <row r="451" s="399" customFormat="1" outlineLevel="2" spans="1:7">
      <c r="A451" s="414">
        <v>2050904</v>
      </c>
      <c r="B451" s="415" t="s">
        <v>343</v>
      </c>
      <c r="C451" s="416"/>
      <c r="D451" s="416"/>
      <c r="E451" s="416"/>
      <c r="F451" s="417">
        <f t="shared" si="12"/>
        <v>0</v>
      </c>
      <c r="G451" s="417">
        <f t="shared" si="13"/>
        <v>0</v>
      </c>
    </row>
    <row r="452" s="399" customFormat="1" outlineLevel="2" spans="1:7">
      <c r="A452" s="414">
        <v>2050905</v>
      </c>
      <c r="B452" s="415" t="s">
        <v>344</v>
      </c>
      <c r="C452" s="416"/>
      <c r="D452" s="416"/>
      <c r="E452" s="416"/>
      <c r="F452" s="417">
        <f t="shared" si="12"/>
        <v>0</v>
      </c>
      <c r="G452" s="417">
        <f t="shared" si="13"/>
        <v>0</v>
      </c>
    </row>
    <row r="453" s="399" customFormat="1" ht="27" outlineLevel="2" spans="1:7">
      <c r="A453" s="414">
        <v>2050999</v>
      </c>
      <c r="B453" s="415" t="s">
        <v>345</v>
      </c>
      <c r="C453" s="416">
        <v>240</v>
      </c>
      <c r="D453" s="416">
        <v>239.5</v>
      </c>
      <c r="E453" s="416">
        <v>240</v>
      </c>
      <c r="F453" s="417">
        <f t="shared" si="12"/>
        <v>1</v>
      </c>
      <c r="G453" s="417">
        <f t="shared" si="13"/>
        <v>1.00208768267223</v>
      </c>
    </row>
    <row r="454" s="399" customFormat="1" outlineLevel="1" spans="1:7">
      <c r="A454" s="412">
        <v>20599</v>
      </c>
      <c r="B454" s="413" t="s">
        <v>346</v>
      </c>
      <c r="C454" s="410">
        <f>SUM(C455)</f>
        <v>250</v>
      </c>
      <c r="D454" s="410">
        <f>SUM(D455)</f>
        <v>252.57558</v>
      </c>
      <c r="E454" s="410">
        <f>SUM(E455)</f>
        <v>250</v>
      </c>
      <c r="F454" s="411">
        <f t="shared" ref="F454:F517" si="14">IF(C454&gt;0,E454/C454,0)</f>
        <v>1</v>
      </c>
      <c r="G454" s="411">
        <f t="shared" ref="G454:G517" si="15">IF(D454&gt;0,E454/D454,0)</f>
        <v>0.989802735482187</v>
      </c>
    </row>
    <row r="455" s="399" customFormat="1" outlineLevel="2" spans="1:7">
      <c r="A455" s="414">
        <v>2059999</v>
      </c>
      <c r="B455" s="415" t="s">
        <v>346</v>
      </c>
      <c r="C455" s="416">
        <v>250</v>
      </c>
      <c r="D455" s="416">
        <v>252.57558</v>
      </c>
      <c r="E455" s="416">
        <v>250</v>
      </c>
      <c r="F455" s="417">
        <f t="shared" si="14"/>
        <v>1</v>
      </c>
      <c r="G455" s="417">
        <f t="shared" si="15"/>
        <v>0.989802735482187</v>
      </c>
    </row>
    <row r="456" s="401" customFormat="1" ht="20" customHeight="1" spans="1:7">
      <c r="A456" s="408">
        <v>206</v>
      </c>
      <c r="B456" s="409" t="s">
        <v>347</v>
      </c>
      <c r="C456" s="410">
        <f>SUM(C457,C462,C471,C477,C482,C487,C492,C499,C503,C507)</f>
        <v>1000</v>
      </c>
      <c r="D456" s="410">
        <f>SUM(D457,D462,D471,D477,D482,D487,D492,D499,D503,D507)</f>
        <v>2747.897932</v>
      </c>
      <c r="E456" s="410">
        <f>SUM(E457,E462,E471,E477,E482,E487,E492,E499,E503,E507)</f>
        <v>900</v>
      </c>
      <c r="F456" s="411">
        <f t="shared" si="14"/>
        <v>0.9</v>
      </c>
      <c r="G456" s="411">
        <f t="shared" si="15"/>
        <v>0.327523082105511</v>
      </c>
    </row>
    <row r="457" s="399" customFormat="1" outlineLevel="1" spans="1:7">
      <c r="A457" s="412">
        <v>20601</v>
      </c>
      <c r="B457" s="413" t="s">
        <v>348</v>
      </c>
      <c r="C457" s="410">
        <f>SUM(C458:C461)</f>
        <v>0</v>
      </c>
      <c r="D457" s="410">
        <f>SUM(D458:D461)</f>
        <v>231.5</v>
      </c>
      <c r="E457" s="410">
        <f>SUM(E458:E461)</f>
        <v>0</v>
      </c>
      <c r="F457" s="411">
        <f t="shared" si="14"/>
        <v>0</v>
      </c>
      <c r="G457" s="411">
        <f t="shared" si="15"/>
        <v>0</v>
      </c>
    </row>
    <row r="458" s="399" customFormat="1" outlineLevel="2" spans="1:7">
      <c r="A458" s="414">
        <v>2060101</v>
      </c>
      <c r="B458" s="415" t="s">
        <v>69</v>
      </c>
      <c r="C458" s="416"/>
      <c r="D458" s="416"/>
      <c r="E458" s="416"/>
      <c r="F458" s="417">
        <f t="shared" si="14"/>
        <v>0</v>
      </c>
      <c r="G458" s="417">
        <f t="shared" si="15"/>
        <v>0</v>
      </c>
    </row>
    <row r="459" s="399" customFormat="1" outlineLevel="2" spans="1:7">
      <c r="A459" s="414">
        <v>2060102</v>
      </c>
      <c r="B459" s="415" t="s">
        <v>70</v>
      </c>
      <c r="C459" s="416"/>
      <c r="D459" s="416"/>
      <c r="E459" s="416"/>
      <c r="F459" s="417">
        <f t="shared" si="14"/>
        <v>0</v>
      </c>
      <c r="G459" s="417">
        <f t="shared" si="15"/>
        <v>0</v>
      </c>
    </row>
    <row r="460" s="399" customFormat="1" outlineLevel="2" spans="1:7">
      <c r="A460" s="414">
        <v>2060103</v>
      </c>
      <c r="B460" s="415" t="s">
        <v>71</v>
      </c>
      <c r="C460" s="416"/>
      <c r="D460" s="416"/>
      <c r="E460" s="416"/>
      <c r="F460" s="417">
        <f t="shared" si="14"/>
        <v>0</v>
      </c>
      <c r="G460" s="417">
        <f t="shared" si="15"/>
        <v>0</v>
      </c>
    </row>
    <row r="461" s="399" customFormat="1" ht="27" outlineLevel="2" spans="1:7">
      <c r="A461" s="414">
        <v>2060199</v>
      </c>
      <c r="B461" s="415" t="s">
        <v>349</v>
      </c>
      <c r="C461" s="416"/>
      <c r="D461" s="416">
        <v>231.5</v>
      </c>
      <c r="E461" s="416"/>
      <c r="F461" s="417">
        <f t="shared" si="14"/>
        <v>0</v>
      </c>
      <c r="G461" s="417">
        <f t="shared" si="15"/>
        <v>0</v>
      </c>
    </row>
    <row r="462" s="399" customFormat="1" outlineLevel="1" spans="1:7">
      <c r="A462" s="412">
        <v>20602</v>
      </c>
      <c r="B462" s="413" t="s">
        <v>350</v>
      </c>
      <c r="C462" s="410">
        <f>SUM(C463:C470)</f>
        <v>0</v>
      </c>
      <c r="D462" s="410">
        <f>SUM(D463:D470)</f>
        <v>0</v>
      </c>
      <c r="E462" s="410">
        <f>SUM(E463:E470)</f>
        <v>0</v>
      </c>
      <c r="F462" s="411">
        <f t="shared" si="14"/>
        <v>0</v>
      </c>
      <c r="G462" s="411">
        <f t="shared" si="15"/>
        <v>0</v>
      </c>
    </row>
    <row r="463" s="399" customFormat="1" outlineLevel="2" spans="1:7">
      <c r="A463" s="414">
        <v>2060201</v>
      </c>
      <c r="B463" s="415" t="s">
        <v>351</v>
      </c>
      <c r="C463" s="416"/>
      <c r="D463" s="416"/>
      <c r="E463" s="416"/>
      <c r="F463" s="417">
        <f t="shared" si="14"/>
        <v>0</v>
      </c>
      <c r="G463" s="417">
        <f t="shared" si="15"/>
        <v>0</v>
      </c>
    </row>
    <row r="464" s="399" customFormat="1" outlineLevel="2" spans="1:7">
      <c r="A464" s="414">
        <v>2060203</v>
      </c>
      <c r="B464" s="415" t="s">
        <v>352</v>
      </c>
      <c r="C464" s="416"/>
      <c r="D464" s="416"/>
      <c r="E464" s="416"/>
      <c r="F464" s="417">
        <f t="shared" si="14"/>
        <v>0</v>
      </c>
      <c r="G464" s="417">
        <f t="shared" si="15"/>
        <v>0</v>
      </c>
    </row>
    <row r="465" s="399" customFormat="1" outlineLevel="2" spans="1:7">
      <c r="A465" s="414">
        <v>2060204</v>
      </c>
      <c r="B465" s="415" t="s">
        <v>353</v>
      </c>
      <c r="C465" s="416"/>
      <c r="D465" s="416"/>
      <c r="E465" s="416"/>
      <c r="F465" s="417">
        <f t="shared" si="14"/>
        <v>0</v>
      </c>
      <c r="G465" s="417">
        <f t="shared" si="15"/>
        <v>0</v>
      </c>
    </row>
    <row r="466" s="399" customFormat="1" outlineLevel="2" spans="1:7">
      <c r="A466" s="414">
        <v>2060205</v>
      </c>
      <c r="B466" s="415" t="s">
        <v>354</v>
      </c>
      <c r="C466" s="416"/>
      <c r="D466" s="416"/>
      <c r="E466" s="416"/>
      <c r="F466" s="417">
        <f t="shared" si="14"/>
        <v>0</v>
      </c>
      <c r="G466" s="417">
        <f t="shared" si="15"/>
        <v>0</v>
      </c>
    </row>
    <row r="467" s="399" customFormat="1" outlineLevel="2" spans="1:7">
      <c r="A467" s="414">
        <v>2060206</v>
      </c>
      <c r="B467" s="415" t="s">
        <v>355</v>
      </c>
      <c r="C467" s="416"/>
      <c r="D467" s="416"/>
      <c r="E467" s="416"/>
      <c r="F467" s="417">
        <f t="shared" si="14"/>
        <v>0</v>
      </c>
      <c r="G467" s="417">
        <f t="shared" si="15"/>
        <v>0</v>
      </c>
    </row>
    <row r="468" s="399" customFormat="1" outlineLevel="2" spans="1:7">
      <c r="A468" s="414">
        <v>2060207</v>
      </c>
      <c r="B468" s="415" t="s">
        <v>356</v>
      </c>
      <c r="C468" s="416"/>
      <c r="D468" s="416"/>
      <c r="E468" s="416"/>
      <c r="F468" s="417">
        <f t="shared" si="14"/>
        <v>0</v>
      </c>
      <c r="G468" s="417">
        <f t="shared" si="15"/>
        <v>0</v>
      </c>
    </row>
    <row r="469" s="399" customFormat="1" outlineLevel="2" spans="1:7">
      <c r="A469" s="414">
        <v>2060208</v>
      </c>
      <c r="B469" s="415" t="s">
        <v>357</v>
      </c>
      <c r="C469" s="416"/>
      <c r="D469" s="416"/>
      <c r="E469" s="416"/>
      <c r="F469" s="417">
        <f t="shared" si="14"/>
        <v>0</v>
      </c>
      <c r="G469" s="417">
        <f t="shared" si="15"/>
        <v>0</v>
      </c>
    </row>
    <row r="470" s="399" customFormat="1" outlineLevel="2" spans="1:7">
      <c r="A470" s="414">
        <v>2060299</v>
      </c>
      <c r="B470" s="415" t="s">
        <v>358</v>
      </c>
      <c r="C470" s="416"/>
      <c r="D470" s="416"/>
      <c r="E470" s="416"/>
      <c r="F470" s="417">
        <f t="shared" si="14"/>
        <v>0</v>
      </c>
      <c r="G470" s="417">
        <f t="shared" si="15"/>
        <v>0</v>
      </c>
    </row>
    <row r="471" s="399" customFormat="1" outlineLevel="1" spans="1:7">
      <c r="A471" s="412">
        <v>20603</v>
      </c>
      <c r="B471" s="413" t="s">
        <v>359</v>
      </c>
      <c r="C471" s="410">
        <f>SUM(C472:C476)</f>
        <v>0</v>
      </c>
      <c r="D471" s="410">
        <f>SUM(D472:D476)</f>
        <v>0</v>
      </c>
      <c r="E471" s="410">
        <f>SUM(E472:E476)</f>
        <v>0</v>
      </c>
      <c r="F471" s="411">
        <f t="shared" si="14"/>
        <v>0</v>
      </c>
      <c r="G471" s="411">
        <f t="shared" si="15"/>
        <v>0</v>
      </c>
    </row>
    <row r="472" s="399" customFormat="1" outlineLevel="2" spans="1:7">
      <c r="A472" s="414">
        <v>2060301</v>
      </c>
      <c r="B472" s="415" t="s">
        <v>351</v>
      </c>
      <c r="C472" s="416"/>
      <c r="D472" s="416"/>
      <c r="E472" s="416"/>
      <c r="F472" s="417">
        <f t="shared" si="14"/>
        <v>0</v>
      </c>
      <c r="G472" s="417">
        <f t="shared" si="15"/>
        <v>0</v>
      </c>
    </row>
    <row r="473" s="399" customFormat="1" outlineLevel="2" spans="1:7">
      <c r="A473" s="414">
        <v>2060302</v>
      </c>
      <c r="B473" s="415" t="s">
        <v>360</v>
      </c>
      <c r="C473" s="416"/>
      <c r="D473" s="416"/>
      <c r="E473" s="416"/>
      <c r="F473" s="417">
        <f t="shared" si="14"/>
        <v>0</v>
      </c>
      <c r="G473" s="417">
        <f t="shared" si="15"/>
        <v>0</v>
      </c>
    </row>
    <row r="474" s="399" customFormat="1" outlineLevel="2" spans="1:7">
      <c r="A474" s="414">
        <v>2060303</v>
      </c>
      <c r="B474" s="415" t="s">
        <v>361</v>
      </c>
      <c r="C474" s="416"/>
      <c r="D474" s="416"/>
      <c r="E474" s="416"/>
      <c r="F474" s="417">
        <f t="shared" si="14"/>
        <v>0</v>
      </c>
      <c r="G474" s="417">
        <f t="shared" si="15"/>
        <v>0</v>
      </c>
    </row>
    <row r="475" s="399" customFormat="1" outlineLevel="2" spans="1:7">
      <c r="A475" s="414">
        <v>2060304</v>
      </c>
      <c r="B475" s="415" t="s">
        <v>362</v>
      </c>
      <c r="C475" s="416"/>
      <c r="D475" s="416"/>
      <c r="E475" s="416"/>
      <c r="F475" s="417">
        <f t="shared" si="14"/>
        <v>0</v>
      </c>
      <c r="G475" s="417">
        <f t="shared" si="15"/>
        <v>0</v>
      </c>
    </row>
    <row r="476" s="399" customFormat="1" outlineLevel="2" spans="1:7">
      <c r="A476" s="414">
        <v>2060399</v>
      </c>
      <c r="B476" s="415" t="s">
        <v>363</v>
      </c>
      <c r="C476" s="416"/>
      <c r="D476" s="416"/>
      <c r="E476" s="416"/>
      <c r="F476" s="417">
        <f t="shared" si="14"/>
        <v>0</v>
      </c>
      <c r="G476" s="417">
        <f t="shared" si="15"/>
        <v>0</v>
      </c>
    </row>
    <row r="477" s="399" customFormat="1" outlineLevel="1" spans="1:7">
      <c r="A477" s="412">
        <v>20604</v>
      </c>
      <c r="B477" s="413" t="s">
        <v>364</v>
      </c>
      <c r="C477" s="410">
        <f>SUM(C478:C481)</f>
        <v>1000</v>
      </c>
      <c r="D477" s="410">
        <f>SUM(D478:D481)</f>
        <v>1307.35</v>
      </c>
      <c r="E477" s="410">
        <f>SUM(E478:E481)</f>
        <v>900</v>
      </c>
      <c r="F477" s="411">
        <f t="shared" si="14"/>
        <v>0.9</v>
      </c>
      <c r="G477" s="411">
        <f t="shared" si="15"/>
        <v>0.688415496997744</v>
      </c>
    </row>
    <row r="478" s="399" customFormat="1" outlineLevel="2" spans="1:7">
      <c r="A478" s="414">
        <v>2060401</v>
      </c>
      <c r="B478" s="415" t="s">
        <v>351</v>
      </c>
      <c r="C478" s="416"/>
      <c r="D478" s="416"/>
      <c r="E478" s="416"/>
      <c r="F478" s="417">
        <f t="shared" si="14"/>
        <v>0</v>
      </c>
      <c r="G478" s="417">
        <f t="shared" si="15"/>
        <v>0</v>
      </c>
    </row>
    <row r="479" s="399" customFormat="1" outlineLevel="2" spans="1:7">
      <c r="A479" s="414">
        <v>2060404</v>
      </c>
      <c r="B479" s="415" t="s">
        <v>365</v>
      </c>
      <c r="C479" s="416"/>
      <c r="D479" s="416"/>
      <c r="E479" s="416"/>
      <c r="F479" s="417">
        <f t="shared" si="14"/>
        <v>0</v>
      </c>
      <c r="G479" s="417">
        <f t="shared" si="15"/>
        <v>0</v>
      </c>
    </row>
    <row r="480" s="399" customFormat="1" outlineLevel="2" spans="1:7">
      <c r="A480" s="414">
        <v>2060405</v>
      </c>
      <c r="B480" s="415" t="s">
        <v>366</v>
      </c>
      <c r="C480" s="416"/>
      <c r="D480" s="416"/>
      <c r="E480" s="416"/>
      <c r="F480" s="417">
        <f t="shared" si="14"/>
        <v>0</v>
      </c>
      <c r="G480" s="417">
        <f t="shared" si="15"/>
        <v>0</v>
      </c>
    </row>
    <row r="481" s="399" customFormat="1" outlineLevel="2" spans="1:7">
      <c r="A481" s="414">
        <v>2060499</v>
      </c>
      <c r="B481" s="415" t="s">
        <v>367</v>
      </c>
      <c r="C481" s="416">
        <v>1000</v>
      </c>
      <c r="D481" s="416">
        <v>1307.35</v>
      </c>
      <c r="E481" s="416">
        <v>900</v>
      </c>
      <c r="F481" s="417">
        <f t="shared" si="14"/>
        <v>0.9</v>
      </c>
      <c r="G481" s="417">
        <f t="shared" si="15"/>
        <v>0.688415496997744</v>
      </c>
    </row>
    <row r="482" s="399" customFormat="1" outlineLevel="1" spans="1:7">
      <c r="A482" s="412">
        <v>20605</v>
      </c>
      <c r="B482" s="413" t="s">
        <v>368</v>
      </c>
      <c r="C482" s="410">
        <f>SUM(C483:C486)</f>
        <v>0</v>
      </c>
      <c r="D482" s="410">
        <f>SUM(D483:D486)</f>
        <v>1140.047932</v>
      </c>
      <c r="E482" s="410">
        <f>SUM(E483:E486)</f>
        <v>0</v>
      </c>
      <c r="F482" s="411">
        <f t="shared" si="14"/>
        <v>0</v>
      </c>
      <c r="G482" s="411">
        <f t="shared" si="15"/>
        <v>0</v>
      </c>
    </row>
    <row r="483" s="399" customFormat="1" outlineLevel="2" spans="1:7">
      <c r="A483" s="414">
        <v>2060501</v>
      </c>
      <c r="B483" s="415" t="s">
        <v>351</v>
      </c>
      <c r="C483" s="416"/>
      <c r="D483" s="416"/>
      <c r="E483" s="416"/>
      <c r="F483" s="417">
        <f t="shared" si="14"/>
        <v>0</v>
      </c>
      <c r="G483" s="417">
        <f t="shared" si="15"/>
        <v>0</v>
      </c>
    </row>
    <row r="484" s="399" customFormat="1" outlineLevel="2" spans="1:7">
      <c r="A484" s="414">
        <v>2060502</v>
      </c>
      <c r="B484" s="415" t="s">
        <v>369</v>
      </c>
      <c r="C484" s="416"/>
      <c r="D484" s="416"/>
      <c r="E484" s="416"/>
      <c r="F484" s="417">
        <f t="shared" si="14"/>
        <v>0</v>
      </c>
      <c r="G484" s="417">
        <f t="shared" si="15"/>
        <v>0</v>
      </c>
    </row>
    <row r="485" s="399" customFormat="1" outlineLevel="2" spans="1:7">
      <c r="A485" s="414">
        <v>2060503</v>
      </c>
      <c r="B485" s="415" t="s">
        <v>370</v>
      </c>
      <c r="C485" s="416"/>
      <c r="D485" s="416"/>
      <c r="E485" s="416"/>
      <c r="F485" s="417">
        <f t="shared" si="14"/>
        <v>0</v>
      </c>
      <c r="G485" s="417">
        <f t="shared" si="15"/>
        <v>0</v>
      </c>
    </row>
    <row r="486" s="399" customFormat="1" outlineLevel="2" spans="1:7">
      <c r="A486" s="414">
        <v>2060599</v>
      </c>
      <c r="B486" s="415" t="s">
        <v>371</v>
      </c>
      <c r="C486" s="416"/>
      <c r="D486" s="416">
        <v>1140.047932</v>
      </c>
      <c r="E486" s="416"/>
      <c r="F486" s="417">
        <f t="shared" si="14"/>
        <v>0</v>
      </c>
      <c r="G486" s="417">
        <f t="shared" si="15"/>
        <v>0</v>
      </c>
    </row>
    <row r="487" s="399" customFormat="1" outlineLevel="1" spans="1:7">
      <c r="A487" s="412">
        <v>20606</v>
      </c>
      <c r="B487" s="413" t="s">
        <v>372</v>
      </c>
      <c r="C487" s="410">
        <f>SUM(C488:C491)</f>
        <v>0</v>
      </c>
      <c r="D487" s="410">
        <f>SUM(D488:D491)</f>
        <v>0</v>
      </c>
      <c r="E487" s="410">
        <f>SUM(E488:E491)</f>
        <v>0</v>
      </c>
      <c r="F487" s="411">
        <f t="shared" si="14"/>
        <v>0</v>
      </c>
      <c r="G487" s="411">
        <f t="shared" si="15"/>
        <v>0</v>
      </c>
    </row>
    <row r="488" s="399" customFormat="1" outlineLevel="2" spans="1:7">
      <c r="A488" s="414">
        <v>2060601</v>
      </c>
      <c r="B488" s="415" t="s">
        <v>373</v>
      </c>
      <c r="C488" s="416"/>
      <c r="D488" s="416"/>
      <c r="E488" s="416"/>
      <c r="F488" s="417">
        <f t="shared" si="14"/>
        <v>0</v>
      </c>
      <c r="G488" s="417">
        <f t="shared" si="15"/>
        <v>0</v>
      </c>
    </row>
    <row r="489" s="399" customFormat="1" outlineLevel="2" spans="1:7">
      <c r="A489" s="414">
        <v>2060602</v>
      </c>
      <c r="B489" s="415" t="s">
        <v>374</v>
      </c>
      <c r="C489" s="416"/>
      <c r="D489" s="416"/>
      <c r="E489" s="416"/>
      <c r="F489" s="417">
        <f t="shared" si="14"/>
        <v>0</v>
      </c>
      <c r="G489" s="417">
        <f t="shared" si="15"/>
        <v>0</v>
      </c>
    </row>
    <row r="490" s="399" customFormat="1" outlineLevel="2" spans="1:7">
      <c r="A490" s="414">
        <v>2060603</v>
      </c>
      <c r="B490" s="415" t="s">
        <v>375</v>
      </c>
      <c r="C490" s="416"/>
      <c r="D490" s="416"/>
      <c r="E490" s="416"/>
      <c r="F490" s="417">
        <f t="shared" si="14"/>
        <v>0</v>
      </c>
      <c r="G490" s="417">
        <f t="shared" si="15"/>
        <v>0</v>
      </c>
    </row>
    <row r="491" s="399" customFormat="1" outlineLevel="2" spans="1:7">
      <c r="A491" s="414">
        <v>2060699</v>
      </c>
      <c r="B491" s="415" t="s">
        <v>376</v>
      </c>
      <c r="C491" s="416"/>
      <c r="D491" s="416"/>
      <c r="E491" s="416"/>
      <c r="F491" s="417">
        <f t="shared" si="14"/>
        <v>0</v>
      </c>
      <c r="G491" s="417">
        <f t="shared" si="15"/>
        <v>0</v>
      </c>
    </row>
    <row r="492" s="399" customFormat="1" outlineLevel="1" spans="1:7">
      <c r="A492" s="412">
        <v>20607</v>
      </c>
      <c r="B492" s="413" t="s">
        <v>377</v>
      </c>
      <c r="C492" s="410">
        <f>SUM(C493:C498)</f>
        <v>0</v>
      </c>
      <c r="D492" s="410">
        <f>SUM(D493:D498)</f>
        <v>14</v>
      </c>
      <c r="E492" s="410">
        <f>SUM(E493:E498)</f>
        <v>0</v>
      </c>
      <c r="F492" s="411">
        <f t="shared" si="14"/>
        <v>0</v>
      </c>
      <c r="G492" s="411">
        <f t="shared" si="15"/>
        <v>0</v>
      </c>
    </row>
    <row r="493" s="399" customFormat="1" outlineLevel="2" spans="1:7">
      <c r="A493" s="414">
        <v>2060701</v>
      </c>
      <c r="B493" s="415" t="s">
        <v>351</v>
      </c>
      <c r="C493" s="416"/>
      <c r="D493" s="416"/>
      <c r="E493" s="416"/>
      <c r="F493" s="417">
        <f t="shared" si="14"/>
        <v>0</v>
      </c>
      <c r="G493" s="417">
        <f t="shared" si="15"/>
        <v>0</v>
      </c>
    </row>
    <row r="494" s="399" customFormat="1" outlineLevel="2" spans="1:7">
      <c r="A494" s="414">
        <v>2060702</v>
      </c>
      <c r="B494" s="415" t="s">
        <v>378</v>
      </c>
      <c r="C494" s="416"/>
      <c r="D494" s="416"/>
      <c r="E494" s="416"/>
      <c r="F494" s="417">
        <f t="shared" si="14"/>
        <v>0</v>
      </c>
      <c r="G494" s="417">
        <f t="shared" si="15"/>
        <v>0</v>
      </c>
    </row>
    <row r="495" s="399" customFormat="1" outlineLevel="2" spans="1:7">
      <c r="A495" s="414">
        <v>2060703</v>
      </c>
      <c r="B495" s="415" t="s">
        <v>379</v>
      </c>
      <c r="C495" s="416"/>
      <c r="D495" s="416"/>
      <c r="E495" s="416"/>
      <c r="F495" s="417">
        <f t="shared" si="14"/>
        <v>0</v>
      </c>
      <c r="G495" s="417">
        <f t="shared" si="15"/>
        <v>0</v>
      </c>
    </row>
    <row r="496" s="399" customFormat="1" outlineLevel="2" spans="1:7">
      <c r="A496" s="414">
        <v>2060704</v>
      </c>
      <c r="B496" s="415" t="s">
        <v>380</v>
      </c>
      <c r="C496" s="416"/>
      <c r="D496" s="416"/>
      <c r="E496" s="416"/>
      <c r="F496" s="417">
        <f t="shared" si="14"/>
        <v>0</v>
      </c>
      <c r="G496" s="417">
        <f t="shared" si="15"/>
        <v>0</v>
      </c>
    </row>
    <row r="497" s="399" customFormat="1" outlineLevel="2" spans="1:7">
      <c r="A497" s="414">
        <v>2060705</v>
      </c>
      <c r="B497" s="415" t="s">
        <v>381</v>
      </c>
      <c r="C497" s="416"/>
      <c r="D497" s="416"/>
      <c r="E497" s="416"/>
      <c r="F497" s="417">
        <f t="shared" si="14"/>
        <v>0</v>
      </c>
      <c r="G497" s="417">
        <f t="shared" si="15"/>
        <v>0</v>
      </c>
    </row>
    <row r="498" s="399" customFormat="1" outlineLevel="2" spans="1:7">
      <c r="A498" s="414">
        <v>2060799</v>
      </c>
      <c r="B498" s="415" t="s">
        <v>382</v>
      </c>
      <c r="C498" s="416"/>
      <c r="D498" s="416">
        <v>14</v>
      </c>
      <c r="E498" s="416"/>
      <c r="F498" s="417">
        <f t="shared" si="14"/>
        <v>0</v>
      </c>
      <c r="G498" s="417">
        <f t="shared" si="15"/>
        <v>0</v>
      </c>
    </row>
    <row r="499" s="399" customFormat="1" outlineLevel="1" spans="1:7">
      <c r="A499" s="412">
        <v>20608</v>
      </c>
      <c r="B499" s="413" t="s">
        <v>383</v>
      </c>
      <c r="C499" s="410">
        <f>SUM(C500:C502)</f>
        <v>0</v>
      </c>
      <c r="D499" s="410">
        <f>SUM(D500:D502)</f>
        <v>0</v>
      </c>
      <c r="E499" s="410">
        <f>SUM(E500:E502)</f>
        <v>0</v>
      </c>
      <c r="F499" s="411">
        <f t="shared" si="14"/>
        <v>0</v>
      </c>
      <c r="G499" s="411">
        <f t="shared" si="15"/>
        <v>0</v>
      </c>
    </row>
    <row r="500" s="399" customFormat="1" outlineLevel="2" spans="1:7">
      <c r="A500" s="414">
        <v>2060801</v>
      </c>
      <c r="B500" s="415" t="s">
        <v>384</v>
      </c>
      <c r="C500" s="416"/>
      <c r="D500" s="416"/>
      <c r="E500" s="416"/>
      <c r="F500" s="417">
        <f t="shared" si="14"/>
        <v>0</v>
      </c>
      <c r="G500" s="417">
        <f t="shared" si="15"/>
        <v>0</v>
      </c>
    </row>
    <row r="501" s="399" customFormat="1" outlineLevel="2" spans="1:7">
      <c r="A501" s="414">
        <v>2060802</v>
      </c>
      <c r="B501" s="415" t="s">
        <v>385</v>
      </c>
      <c r="C501" s="416"/>
      <c r="D501" s="416"/>
      <c r="E501" s="416"/>
      <c r="F501" s="417">
        <f t="shared" si="14"/>
        <v>0</v>
      </c>
      <c r="G501" s="417">
        <f t="shared" si="15"/>
        <v>0</v>
      </c>
    </row>
    <row r="502" s="399" customFormat="1" outlineLevel="2" spans="1:7">
      <c r="A502" s="414">
        <v>2060899</v>
      </c>
      <c r="B502" s="415" t="s">
        <v>386</v>
      </c>
      <c r="C502" s="416"/>
      <c r="D502" s="416"/>
      <c r="E502" s="416"/>
      <c r="F502" s="417">
        <f t="shared" si="14"/>
        <v>0</v>
      </c>
      <c r="G502" s="417">
        <f t="shared" si="15"/>
        <v>0</v>
      </c>
    </row>
    <row r="503" s="399" customFormat="1" outlineLevel="1" spans="1:7">
      <c r="A503" s="412">
        <v>20609</v>
      </c>
      <c r="B503" s="413" t="s">
        <v>387</v>
      </c>
      <c r="C503" s="410">
        <f>SUM(C504:C506)</f>
        <v>0</v>
      </c>
      <c r="D503" s="410">
        <f>SUM(D504:D506)</f>
        <v>50</v>
      </c>
      <c r="E503" s="410">
        <f>SUM(E504:E506)</f>
        <v>0</v>
      </c>
      <c r="F503" s="411">
        <f t="shared" si="14"/>
        <v>0</v>
      </c>
      <c r="G503" s="411">
        <f t="shared" si="15"/>
        <v>0</v>
      </c>
    </row>
    <row r="504" s="399" customFormat="1" outlineLevel="2" spans="1:7">
      <c r="A504" s="414">
        <v>2060901</v>
      </c>
      <c r="B504" s="415" t="s">
        <v>388</v>
      </c>
      <c r="C504" s="416"/>
      <c r="D504" s="416"/>
      <c r="E504" s="416"/>
      <c r="F504" s="417">
        <f t="shared" si="14"/>
        <v>0</v>
      </c>
      <c r="G504" s="417">
        <f t="shared" si="15"/>
        <v>0</v>
      </c>
    </row>
    <row r="505" s="399" customFormat="1" outlineLevel="2" spans="1:7">
      <c r="A505" s="414">
        <v>2060902</v>
      </c>
      <c r="B505" s="415" t="s">
        <v>389</v>
      </c>
      <c r="C505" s="416"/>
      <c r="D505" s="416">
        <v>50</v>
      </c>
      <c r="E505" s="416"/>
      <c r="F505" s="417">
        <f t="shared" si="14"/>
        <v>0</v>
      </c>
      <c r="G505" s="417">
        <f t="shared" si="15"/>
        <v>0</v>
      </c>
    </row>
    <row r="506" s="399" customFormat="1" outlineLevel="2" spans="1:7">
      <c r="A506" s="414">
        <v>2060999</v>
      </c>
      <c r="B506" s="415" t="s">
        <v>390</v>
      </c>
      <c r="C506" s="416"/>
      <c r="D506" s="416"/>
      <c r="E506" s="416"/>
      <c r="F506" s="417">
        <f t="shared" si="14"/>
        <v>0</v>
      </c>
      <c r="G506" s="417">
        <f t="shared" si="15"/>
        <v>0</v>
      </c>
    </row>
    <row r="507" s="399" customFormat="1" outlineLevel="1" spans="1:7">
      <c r="A507" s="412">
        <v>20699</v>
      </c>
      <c r="B507" s="413" t="s">
        <v>391</v>
      </c>
      <c r="C507" s="410">
        <f>SUM(C508:C511)</f>
        <v>0</v>
      </c>
      <c r="D507" s="410">
        <f>SUM(D508:D511)</f>
        <v>5</v>
      </c>
      <c r="E507" s="410">
        <f>SUM(E508:E511)</f>
        <v>0</v>
      </c>
      <c r="F507" s="411">
        <f t="shared" si="14"/>
        <v>0</v>
      </c>
      <c r="G507" s="411">
        <f t="shared" si="15"/>
        <v>0</v>
      </c>
    </row>
    <row r="508" s="399" customFormat="1" outlineLevel="2" spans="1:7">
      <c r="A508" s="414">
        <v>2069901</v>
      </c>
      <c r="B508" s="415" t="s">
        <v>392</v>
      </c>
      <c r="C508" s="416"/>
      <c r="D508" s="416"/>
      <c r="E508" s="416"/>
      <c r="F508" s="417">
        <f t="shared" si="14"/>
        <v>0</v>
      </c>
      <c r="G508" s="417">
        <f t="shared" si="15"/>
        <v>0</v>
      </c>
    </row>
    <row r="509" s="399" customFormat="1" outlineLevel="2" spans="1:7">
      <c r="A509" s="414">
        <v>2069902</v>
      </c>
      <c r="B509" s="415" t="s">
        <v>393</v>
      </c>
      <c r="C509" s="416"/>
      <c r="D509" s="416"/>
      <c r="E509" s="416"/>
      <c r="F509" s="417">
        <f t="shared" si="14"/>
        <v>0</v>
      </c>
      <c r="G509" s="417">
        <f t="shared" si="15"/>
        <v>0</v>
      </c>
    </row>
    <row r="510" s="399" customFormat="1" outlineLevel="2" spans="1:7">
      <c r="A510" s="414">
        <v>2069903</v>
      </c>
      <c r="B510" s="415" t="s">
        <v>394</v>
      </c>
      <c r="C510" s="416"/>
      <c r="D510" s="416"/>
      <c r="E510" s="416"/>
      <c r="F510" s="417">
        <f t="shared" si="14"/>
        <v>0</v>
      </c>
      <c r="G510" s="417">
        <f t="shared" si="15"/>
        <v>0</v>
      </c>
    </row>
    <row r="511" s="399" customFormat="1" outlineLevel="2" spans="1:7">
      <c r="A511" s="414">
        <v>2069999</v>
      </c>
      <c r="B511" s="415" t="s">
        <v>391</v>
      </c>
      <c r="C511" s="416"/>
      <c r="D511" s="416">
        <v>5</v>
      </c>
      <c r="E511" s="416"/>
      <c r="F511" s="417">
        <f t="shared" si="14"/>
        <v>0</v>
      </c>
      <c r="G511" s="417">
        <f t="shared" si="15"/>
        <v>0</v>
      </c>
    </row>
    <row r="512" s="401" customFormat="1" ht="20" customHeight="1" spans="1:7">
      <c r="A512" s="408">
        <v>207</v>
      </c>
      <c r="B512" s="409" t="s">
        <v>395</v>
      </c>
      <c r="C512" s="410">
        <f>SUM(C513,C529,C537,C548,C557,C565)</f>
        <v>1800</v>
      </c>
      <c r="D512" s="410">
        <f>SUM(D513,D529,D537,D548,D557,D565)</f>
        <v>755.477277</v>
      </c>
      <c r="E512" s="410">
        <f>SUM(E513,E529,E537,E548,E557,E565)</f>
        <v>700</v>
      </c>
      <c r="F512" s="411">
        <f t="shared" si="14"/>
        <v>0.388888888888889</v>
      </c>
      <c r="G512" s="411">
        <f t="shared" si="15"/>
        <v>0.926566584212433</v>
      </c>
    </row>
    <row r="513" s="399" customFormat="1" outlineLevel="1" spans="1:7">
      <c r="A513" s="412">
        <v>20701</v>
      </c>
      <c r="B513" s="413" t="s">
        <v>396</v>
      </c>
      <c r="C513" s="410">
        <f>SUM(C514:C528)</f>
        <v>768</v>
      </c>
      <c r="D513" s="410">
        <f>SUM(D514:D528)</f>
        <v>404.472992</v>
      </c>
      <c r="E513" s="410">
        <f>SUM(E514:E528)</f>
        <v>460</v>
      </c>
      <c r="F513" s="411">
        <f t="shared" si="14"/>
        <v>0.598958333333333</v>
      </c>
      <c r="G513" s="411">
        <f t="shared" si="15"/>
        <v>1.13728236272448</v>
      </c>
    </row>
    <row r="514" s="399" customFormat="1" outlineLevel="2" spans="1:7">
      <c r="A514" s="414">
        <v>2070101</v>
      </c>
      <c r="B514" s="415" t="s">
        <v>69</v>
      </c>
      <c r="C514" s="416">
        <v>310</v>
      </c>
      <c r="D514" s="416">
        <v>151.641776</v>
      </c>
      <c r="E514" s="416">
        <v>280</v>
      </c>
      <c r="F514" s="417">
        <f t="shared" si="14"/>
        <v>0.903225806451613</v>
      </c>
      <c r="G514" s="417">
        <f t="shared" si="15"/>
        <v>1.84645687610517</v>
      </c>
    </row>
    <row r="515" s="399" customFormat="1" outlineLevel="2" spans="1:7">
      <c r="A515" s="414">
        <v>2070102</v>
      </c>
      <c r="B515" s="415" t="s">
        <v>70</v>
      </c>
      <c r="C515" s="416">
        <v>98</v>
      </c>
      <c r="D515" s="416">
        <v>37.626402</v>
      </c>
      <c r="E515" s="416">
        <v>20</v>
      </c>
      <c r="F515" s="417">
        <f t="shared" si="14"/>
        <v>0.204081632653061</v>
      </c>
      <c r="G515" s="417">
        <f t="shared" si="15"/>
        <v>0.531541655245165</v>
      </c>
    </row>
    <row r="516" s="399" customFormat="1" outlineLevel="2" spans="1:7">
      <c r="A516" s="414">
        <v>2070103</v>
      </c>
      <c r="B516" s="415" t="s">
        <v>71</v>
      </c>
      <c r="C516" s="416"/>
      <c r="D516" s="416">
        <v>0</v>
      </c>
      <c r="E516" s="416"/>
      <c r="F516" s="417">
        <f t="shared" si="14"/>
        <v>0</v>
      </c>
      <c r="G516" s="417">
        <f t="shared" si="15"/>
        <v>0</v>
      </c>
    </row>
    <row r="517" s="399" customFormat="1" outlineLevel="2" spans="1:7">
      <c r="A517" s="414">
        <v>2070104</v>
      </c>
      <c r="B517" s="415" t="s">
        <v>397</v>
      </c>
      <c r="C517" s="416"/>
      <c r="D517" s="416">
        <v>0</v>
      </c>
      <c r="E517" s="416"/>
      <c r="F517" s="417">
        <f t="shared" si="14"/>
        <v>0</v>
      </c>
      <c r="G517" s="417">
        <f t="shared" si="15"/>
        <v>0</v>
      </c>
    </row>
    <row r="518" s="399" customFormat="1" outlineLevel="2" spans="1:7">
      <c r="A518" s="414">
        <v>2070105</v>
      </c>
      <c r="B518" s="415" t="s">
        <v>398</v>
      </c>
      <c r="C518" s="416"/>
      <c r="D518" s="416">
        <v>0</v>
      </c>
      <c r="E518" s="416"/>
      <c r="F518" s="417">
        <f t="shared" ref="F518:F581" si="16">IF(C518&gt;0,E518/C518,0)</f>
        <v>0</v>
      </c>
      <c r="G518" s="417">
        <f t="shared" ref="G518:G581" si="17">IF(D518&gt;0,E518/D518,0)</f>
        <v>0</v>
      </c>
    </row>
    <row r="519" s="399" customFormat="1" outlineLevel="2" spans="1:7">
      <c r="A519" s="414">
        <v>2070106</v>
      </c>
      <c r="B519" s="415" t="s">
        <v>399</v>
      </c>
      <c r="C519" s="416"/>
      <c r="D519" s="416">
        <v>0</v>
      </c>
      <c r="E519" s="416"/>
      <c r="F519" s="417">
        <f t="shared" si="16"/>
        <v>0</v>
      </c>
      <c r="G519" s="417">
        <f t="shared" si="17"/>
        <v>0</v>
      </c>
    </row>
    <row r="520" s="399" customFormat="1" outlineLevel="2" spans="1:7">
      <c r="A520" s="414">
        <v>2070107</v>
      </c>
      <c r="B520" s="415" t="s">
        <v>400</v>
      </c>
      <c r="C520" s="416"/>
      <c r="D520" s="416">
        <v>0</v>
      </c>
      <c r="E520" s="416"/>
      <c r="F520" s="417">
        <f t="shared" si="16"/>
        <v>0</v>
      </c>
      <c r="G520" s="417">
        <f t="shared" si="17"/>
        <v>0</v>
      </c>
    </row>
    <row r="521" s="399" customFormat="1" outlineLevel="2" spans="1:7">
      <c r="A521" s="414">
        <v>2070108</v>
      </c>
      <c r="B521" s="415" t="s">
        <v>401</v>
      </c>
      <c r="C521" s="416">
        <v>10</v>
      </c>
      <c r="D521" s="416">
        <v>11.4</v>
      </c>
      <c r="E521" s="416">
        <v>10</v>
      </c>
      <c r="F521" s="417">
        <f t="shared" si="16"/>
        <v>1</v>
      </c>
      <c r="G521" s="417">
        <f t="shared" si="17"/>
        <v>0.87719298245614</v>
      </c>
    </row>
    <row r="522" s="399" customFormat="1" outlineLevel="2" spans="1:7">
      <c r="A522" s="414">
        <v>2070109</v>
      </c>
      <c r="B522" s="415" t="s">
        <v>402</v>
      </c>
      <c r="C522" s="416">
        <v>120</v>
      </c>
      <c r="D522" s="416">
        <v>73.615</v>
      </c>
      <c r="E522" s="416">
        <v>50</v>
      </c>
      <c r="F522" s="417">
        <f t="shared" si="16"/>
        <v>0.416666666666667</v>
      </c>
      <c r="G522" s="417">
        <f t="shared" si="17"/>
        <v>0.6792094002581</v>
      </c>
    </row>
    <row r="523" s="399" customFormat="1" outlineLevel="2" spans="1:7">
      <c r="A523" s="414">
        <v>2070110</v>
      </c>
      <c r="B523" s="415" t="s">
        <v>403</v>
      </c>
      <c r="C523" s="416"/>
      <c r="D523" s="416">
        <v>0</v>
      </c>
      <c r="E523" s="416"/>
      <c r="F523" s="417">
        <f t="shared" si="16"/>
        <v>0</v>
      </c>
      <c r="G523" s="417">
        <f t="shared" si="17"/>
        <v>0</v>
      </c>
    </row>
    <row r="524" s="399" customFormat="1" outlineLevel="2" spans="1:7">
      <c r="A524" s="414">
        <v>2070111</v>
      </c>
      <c r="B524" s="415" t="s">
        <v>404</v>
      </c>
      <c r="C524" s="416"/>
      <c r="D524" s="416">
        <v>0</v>
      </c>
      <c r="E524" s="416"/>
      <c r="F524" s="417">
        <f t="shared" si="16"/>
        <v>0</v>
      </c>
      <c r="G524" s="417">
        <f t="shared" si="17"/>
        <v>0</v>
      </c>
    </row>
    <row r="525" s="399" customFormat="1" outlineLevel="2" spans="1:7">
      <c r="A525" s="414">
        <v>2070112</v>
      </c>
      <c r="B525" s="415" t="s">
        <v>405</v>
      </c>
      <c r="C525" s="416">
        <v>10</v>
      </c>
      <c r="D525" s="416">
        <v>9.9185</v>
      </c>
      <c r="E525" s="416">
        <v>10</v>
      </c>
      <c r="F525" s="417">
        <f t="shared" si="16"/>
        <v>1</v>
      </c>
      <c r="G525" s="417">
        <f t="shared" si="17"/>
        <v>1.00821696829158</v>
      </c>
    </row>
    <row r="526" s="399" customFormat="1" outlineLevel="2" spans="1:7">
      <c r="A526" s="414">
        <v>2070113</v>
      </c>
      <c r="B526" s="415" t="s">
        <v>406</v>
      </c>
      <c r="C526" s="416">
        <v>20</v>
      </c>
      <c r="D526" s="416">
        <v>19.8739</v>
      </c>
      <c r="E526" s="416">
        <v>20</v>
      </c>
      <c r="F526" s="417">
        <f t="shared" si="16"/>
        <v>1</v>
      </c>
      <c r="G526" s="417">
        <f t="shared" si="17"/>
        <v>1.00634500525815</v>
      </c>
    </row>
    <row r="527" s="399" customFormat="1" outlineLevel="2" spans="1:7">
      <c r="A527" s="414">
        <v>2070114</v>
      </c>
      <c r="B527" s="415" t="s">
        <v>407</v>
      </c>
      <c r="C527" s="416"/>
      <c r="D527" s="416">
        <v>0</v>
      </c>
      <c r="E527" s="416"/>
      <c r="F527" s="417">
        <f t="shared" si="16"/>
        <v>0</v>
      </c>
      <c r="G527" s="417">
        <f t="shared" si="17"/>
        <v>0</v>
      </c>
    </row>
    <row r="528" s="399" customFormat="1" outlineLevel="2" spans="1:7">
      <c r="A528" s="414">
        <v>2070199</v>
      </c>
      <c r="B528" s="415" t="s">
        <v>408</v>
      </c>
      <c r="C528" s="416">
        <v>200</v>
      </c>
      <c r="D528" s="416">
        <v>100.397414</v>
      </c>
      <c r="E528" s="416">
        <v>70</v>
      </c>
      <c r="F528" s="417">
        <f t="shared" si="16"/>
        <v>0.35</v>
      </c>
      <c r="G528" s="417">
        <f t="shared" si="17"/>
        <v>0.697229113889328</v>
      </c>
    </row>
    <row r="529" s="399" customFormat="1" outlineLevel="1" spans="1:7">
      <c r="A529" s="412">
        <v>20702</v>
      </c>
      <c r="B529" s="413" t="s">
        <v>409</v>
      </c>
      <c r="C529" s="410">
        <f>SUM(C530:C536)</f>
        <v>0</v>
      </c>
      <c r="D529" s="410">
        <f>SUM(D530:D536)</f>
        <v>2.4041</v>
      </c>
      <c r="E529" s="410">
        <f>SUM(E530:E536)</f>
        <v>0</v>
      </c>
      <c r="F529" s="411">
        <f t="shared" si="16"/>
        <v>0</v>
      </c>
      <c r="G529" s="411">
        <f t="shared" si="17"/>
        <v>0</v>
      </c>
    </row>
    <row r="530" s="399" customFormat="1" outlineLevel="2" spans="1:7">
      <c r="A530" s="414">
        <v>2070201</v>
      </c>
      <c r="B530" s="415" t="s">
        <v>69</v>
      </c>
      <c r="C530" s="416"/>
      <c r="D530" s="416"/>
      <c r="E530" s="416"/>
      <c r="F530" s="417">
        <f t="shared" si="16"/>
        <v>0</v>
      </c>
      <c r="G530" s="417">
        <f t="shared" si="17"/>
        <v>0</v>
      </c>
    </row>
    <row r="531" s="399" customFormat="1" outlineLevel="2" spans="1:7">
      <c r="A531" s="414">
        <v>2070202</v>
      </c>
      <c r="B531" s="415" t="s">
        <v>70</v>
      </c>
      <c r="C531" s="416"/>
      <c r="D531" s="416"/>
      <c r="E531" s="416"/>
      <c r="F531" s="417">
        <f t="shared" si="16"/>
        <v>0</v>
      </c>
      <c r="G531" s="417">
        <f t="shared" si="17"/>
        <v>0</v>
      </c>
    </row>
    <row r="532" s="399" customFormat="1" outlineLevel="2" spans="1:7">
      <c r="A532" s="414">
        <v>2070203</v>
      </c>
      <c r="B532" s="415" t="s">
        <v>71</v>
      </c>
      <c r="C532" s="416"/>
      <c r="D532" s="416"/>
      <c r="E532" s="416"/>
      <c r="F532" s="417">
        <f t="shared" si="16"/>
        <v>0</v>
      </c>
      <c r="G532" s="417">
        <f t="shared" si="17"/>
        <v>0</v>
      </c>
    </row>
    <row r="533" s="399" customFormat="1" outlineLevel="2" spans="1:7">
      <c r="A533" s="414">
        <v>2070204</v>
      </c>
      <c r="B533" s="415" t="s">
        <v>410</v>
      </c>
      <c r="C533" s="416"/>
      <c r="D533" s="416"/>
      <c r="E533" s="416"/>
      <c r="F533" s="417">
        <f t="shared" si="16"/>
        <v>0</v>
      </c>
      <c r="G533" s="417">
        <f t="shared" si="17"/>
        <v>0</v>
      </c>
    </row>
    <row r="534" s="399" customFormat="1" outlineLevel="2" spans="1:7">
      <c r="A534" s="414">
        <v>2070205</v>
      </c>
      <c r="B534" s="415" t="s">
        <v>411</v>
      </c>
      <c r="C534" s="416"/>
      <c r="D534" s="416"/>
      <c r="E534" s="416"/>
      <c r="F534" s="417">
        <f t="shared" si="16"/>
        <v>0</v>
      </c>
      <c r="G534" s="417">
        <f t="shared" si="17"/>
        <v>0</v>
      </c>
    </row>
    <row r="535" s="399" customFormat="1" outlineLevel="2" spans="1:7">
      <c r="A535" s="414">
        <v>2070206</v>
      </c>
      <c r="B535" s="415" t="s">
        <v>412</v>
      </c>
      <c r="C535" s="416"/>
      <c r="D535" s="416"/>
      <c r="E535" s="416"/>
      <c r="F535" s="417">
        <f t="shared" si="16"/>
        <v>0</v>
      </c>
      <c r="G535" s="417">
        <f t="shared" si="17"/>
        <v>0</v>
      </c>
    </row>
    <row r="536" s="399" customFormat="1" outlineLevel="2" spans="1:7">
      <c r="A536" s="414">
        <v>2070299</v>
      </c>
      <c r="B536" s="415" t="s">
        <v>413</v>
      </c>
      <c r="C536" s="416"/>
      <c r="D536" s="416">
        <v>2.4041</v>
      </c>
      <c r="E536" s="416"/>
      <c r="F536" s="417">
        <f t="shared" si="16"/>
        <v>0</v>
      </c>
      <c r="G536" s="417">
        <f t="shared" si="17"/>
        <v>0</v>
      </c>
    </row>
    <row r="537" s="399" customFormat="1" outlineLevel="1" spans="1:7">
      <c r="A537" s="412">
        <v>20703</v>
      </c>
      <c r="B537" s="413" t="s">
        <v>414</v>
      </c>
      <c r="C537" s="410">
        <f>SUM(C538:C547)</f>
        <v>30</v>
      </c>
      <c r="D537" s="410">
        <f>SUM(D538:D547)</f>
        <v>23.9996</v>
      </c>
      <c r="E537" s="410">
        <f>SUM(E538:E547)</f>
        <v>20</v>
      </c>
      <c r="F537" s="411">
        <f t="shared" si="16"/>
        <v>0.666666666666667</v>
      </c>
      <c r="G537" s="411">
        <f t="shared" si="17"/>
        <v>0.833347222453708</v>
      </c>
    </row>
    <row r="538" s="399" customFormat="1" outlineLevel="2" spans="1:7">
      <c r="A538" s="414">
        <v>2070301</v>
      </c>
      <c r="B538" s="415" t="s">
        <v>69</v>
      </c>
      <c r="C538" s="416"/>
      <c r="D538" s="416"/>
      <c r="E538" s="416"/>
      <c r="F538" s="417">
        <f t="shared" si="16"/>
        <v>0</v>
      </c>
      <c r="G538" s="417">
        <f t="shared" si="17"/>
        <v>0</v>
      </c>
    </row>
    <row r="539" s="399" customFormat="1" outlineLevel="2" spans="1:7">
      <c r="A539" s="414">
        <v>2070302</v>
      </c>
      <c r="B539" s="415" t="s">
        <v>70</v>
      </c>
      <c r="C539" s="416"/>
      <c r="D539" s="416"/>
      <c r="E539" s="416"/>
      <c r="F539" s="417">
        <f t="shared" si="16"/>
        <v>0</v>
      </c>
      <c r="G539" s="417">
        <f t="shared" si="17"/>
        <v>0</v>
      </c>
    </row>
    <row r="540" s="399" customFormat="1" outlineLevel="2" spans="1:7">
      <c r="A540" s="414">
        <v>2070303</v>
      </c>
      <c r="B540" s="415" t="s">
        <v>71</v>
      </c>
      <c r="C540" s="416"/>
      <c r="D540" s="416"/>
      <c r="E540" s="416"/>
      <c r="F540" s="417">
        <f t="shared" si="16"/>
        <v>0</v>
      </c>
      <c r="G540" s="417">
        <f t="shared" si="17"/>
        <v>0</v>
      </c>
    </row>
    <row r="541" s="399" customFormat="1" outlineLevel="2" spans="1:7">
      <c r="A541" s="414">
        <v>2070304</v>
      </c>
      <c r="B541" s="415" t="s">
        <v>415</v>
      </c>
      <c r="C541" s="416"/>
      <c r="D541" s="416"/>
      <c r="E541" s="416"/>
      <c r="F541" s="417">
        <f t="shared" si="16"/>
        <v>0</v>
      </c>
      <c r="G541" s="417">
        <f t="shared" si="17"/>
        <v>0</v>
      </c>
    </row>
    <row r="542" s="399" customFormat="1" outlineLevel="2" spans="1:7">
      <c r="A542" s="414">
        <v>2070305</v>
      </c>
      <c r="B542" s="415" t="s">
        <v>416</v>
      </c>
      <c r="C542" s="416"/>
      <c r="D542" s="416"/>
      <c r="E542" s="416"/>
      <c r="F542" s="417">
        <f t="shared" si="16"/>
        <v>0</v>
      </c>
      <c r="G542" s="417">
        <f t="shared" si="17"/>
        <v>0</v>
      </c>
    </row>
    <row r="543" s="399" customFormat="1" outlineLevel="2" spans="1:7">
      <c r="A543" s="414">
        <v>2070306</v>
      </c>
      <c r="B543" s="415" t="s">
        <v>417</v>
      </c>
      <c r="C543" s="416"/>
      <c r="D543" s="416"/>
      <c r="E543" s="416"/>
      <c r="F543" s="417">
        <f t="shared" si="16"/>
        <v>0</v>
      </c>
      <c r="G543" s="417">
        <f t="shared" si="17"/>
        <v>0</v>
      </c>
    </row>
    <row r="544" s="399" customFormat="1" outlineLevel="2" spans="1:7">
      <c r="A544" s="414">
        <v>2070307</v>
      </c>
      <c r="B544" s="415" t="s">
        <v>418</v>
      </c>
      <c r="C544" s="416"/>
      <c r="D544" s="416"/>
      <c r="E544" s="416"/>
      <c r="F544" s="417">
        <f t="shared" si="16"/>
        <v>0</v>
      </c>
      <c r="G544" s="417">
        <f t="shared" si="17"/>
        <v>0</v>
      </c>
    </row>
    <row r="545" s="399" customFormat="1" outlineLevel="2" spans="1:7">
      <c r="A545" s="414">
        <v>2070308</v>
      </c>
      <c r="B545" s="415" t="s">
        <v>419</v>
      </c>
      <c r="C545" s="416">
        <v>20</v>
      </c>
      <c r="D545" s="416">
        <v>19.9996</v>
      </c>
      <c r="E545" s="416">
        <v>20</v>
      </c>
      <c r="F545" s="417">
        <f t="shared" si="16"/>
        <v>1</v>
      </c>
      <c r="G545" s="417">
        <f t="shared" si="17"/>
        <v>1.00002000040001</v>
      </c>
    </row>
    <row r="546" s="399" customFormat="1" outlineLevel="2" spans="1:7">
      <c r="A546" s="414">
        <v>2070309</v>
      </c>
      <c r="B546" s="415" t="s">
        <v>420</v>
      </c>
      <c r="C546" s="416"/>
      <c r="D546" s="416"/>
      <c r="E546" s="416"/>
      <c r="F546" s="417">
        <f t="shared" si="16"/>
        <v>0</v>
      </c>
      <c r="G546" s="417">
        <f t="shared" si="17"/>
        <v>0</v>
      </c>
    </row>
    <row r="547" s="399" customFormat="1" outlineLevel="2" spans="1:7">
      <c r="A547" s="414">
        <v>2070399</v>
      </c>
      <c r="B547" s="415" t="s">
        <v>421</v>
      </c>
      <c r="C547" s="416">
        <v>10</v>
      </c>
      <c r="D547" s="416">
        <v>4</v>
      </c>
      <c r="E547" s="416"/>
      <c r="F547" s="417">
        <f t="shared" si="16"/>
        <v>0</v>
      </c>
      <c r="G547" s="417">
        <f t="shared" si="17"/>
        <v>0</v>
      </c>
    </row>
    <row r="548" s="399" customFormat="1" outlineLevel="1" spans="1:7">
      <c r="A548" s="412">
        <v>20706</v>
      </c>
      <c r="B548" s="413" t="s">
        <v>422</v>
      </c>
      <c r="C548" s="410">
        <f>SUM(C549:C556)</f>
        <v>20</v>
      </c>
      <c r="D548" s="410">
        <f>SUM(D549:D556)</f>
        <v>20.26</v>
      </c>
      <c r="E548" s="410">
        <f>SUM(E549:E556)</f>
        <v>20</v>
      </c>
      <c r="F548" s="411">
        <f t="shared" si="16"/>
        <v>1</v>
      </c>
      <c r="G548" s="411">
        <f t="shared" si="17"/>
        <v>0.987166831194472</v>
      </c>
    </row>
    <row r="549" s="399" customFormat="1" outlineLevel="2" spans="1:7">
      <c r="A549" s="414">
        <v>2070601</v>
      </c>
      <c r="B549" s="415" t="s">
        <v>69</v>
      </c>
      <c r="C549" s="416"/>
      <c r="D549" s="416"/>
      <c r="E549" s="416"/>
      <c r="F549" s="417">
        <f t="shared" si="16"/>
        <v>0</v>
      </c>
      <c r="G549" s="417">
        <f t="shared" si="17"/>
        <v>0</v>
      </c>
    </row>
    <row r="550" s="399" customFormat="1" outlineLevel="2" spans="1:7">
      <c r="A550" s="414">
        <v>2070602</v>
      </c>
      <c r="B550" s="415" t="s">
        <v>70</v>
      </c>
      <c r="C550" s="416"/>
      <c r="D550" s="416"/>
      <c r="E550" s="416"/>
      <c r="F550" s="417">
        <f t="shared" si="16"/>
        <v>0</v>
      </c>
      <c r="G550" s="417">
        <f t="shared" si="17"/>
        <v>0</v>
      </c>
    </row>
    <row r="551" s="399" customFormat="1" outlineLevel="2" spans="1:7">
      <c r="A551" s="414">
        <v>2070603</v>
      </c>
      <c r="B551" s="415" t="s">
        <v>71</v>
      </c>
      <c r="C551" s="416"/>
      <c r="D551" s="416"/>
      <c r="E551" s="416"/>
      <c r="F551" s="417">
        <f t="shared" si="16"/>
        <v>0</v>
      </c>
      <c r="G551" s="417">
        <f t="shared" si="17"/>
        <v>0</v>
      </c>
    </row>
    <row r="552" s="399" customFormat="1" outlineLevel="2" spans="1:7">
      <c r="A552" s="414">
        <v>2070604</v>
      </c>
      <c r="B552" s="415" t="s">
        <v>423</v>
      </c>
      <c r="C552" s="416"/>
      <c r="D552" s="416"/>
      <c r="E552" s="416"/>
      <c r="F552" s="417">
        <f t="shared" si="16"/>
        <v>0</v>
      </c>
      <c r="G552" s="417">
        <f t="shared" si="17"/>
        <v>0</v>
      </c>
    </row>
    <row r="553" s="399" customFormat="1" outlineLevel="2" spans="1:7">
      <c r="A553" s="414">
        <v>2070605</v>
      </c>
      <c r="B553" s="415" t="s">
        <v>424</v>
      </c>
      <c r="C553" s="416"/>
      <c r="D553" s="416"/>
      <c r="E553" s="416"/>
      <c r="F553" s="417">
        <f t="shared" si="16"/>
        <v>0</v>
      </c>
      <c r="G553" s="417">
        <f t="shared" si="17"/>
        <v>0</v>
      </c>
    </row>
    <row r="554" s="399" customFormat="1" outlineLevel="2" spans="1:7">
      <c r="A554" s="414">
        <v>2070606</v>
      </c>
      <c r="B554" s="415" t="s">
        <v>425</v>
      </c>
      <c r="C554" s="416"/>
      <c r="D554" s="416"/>
      <c r="E554" s="416"/>
      <c r="F554" s="417">
        <f t="shared" si="16"/>
        <v>0</v>
      </c>
      <c r="G554" s="417">
        <f t="shared" si="17"/>
        <v>0</v>
      </c>
    </row>
    <row r="555" s="399" customFormat="1" outlineLevel="2" spans="1:7">
      <c r="A555" s="414">
        <v>2070607</v>
      </c>
      <c r="B555" s="415" t="s">
        <v>426</v>
      </c>
      <c r="C555" s="416">
        <v>20</v>
      </c>
      <c r="D555" s="416">
        <v>20.26</v>
      </c>
      <c r="E555" s="416">
        <v>20</v>
      </c>
      <c r="F555" s="417">
        <f t="shared" si="16"/>
        <v>1</v>
      </c>
      <c r="G555" s="417">
        <f t="shared" si="17"/>
        <v>0.987166831194472</v>
      </c>
    </row>
    <row r="556" s="399" customFormat="1" outlineLevel="2" spans="1:7">
      <c r="A556" s="414">
        <v>2070699</v>
      </c>
      <c r="B556" s="415" t="s">
        <v>427</v>
      </c>
      <c r="C556" s="416"/>
      <c r="D556" s="416"/>
      <c r="E556" s="416"/>
      <c r="F556" s="417">
        <f t="shared" si="16"/>
        <v>0</v>
      </c>
      <c r="G556" s="417">
        <f t="shared" si="17"/>
        <v>0</v>
      </c>
    </row>
    <row r="557" s="399" customFormat="1" outlineLevel="1" spans="1:7">
      <c r="A557" s="412">
        <v>20708</v>
      </c>
      <c r="B557" s="413" t="s">
        <v>428</v>
      </c>
      <c r="C557" s="410">
        <f>SUM(C558:C564)</f>
        <v>50</v>
      </c>
      <c r="D557" s="410">
        <f>SUM(D558:D564)</f>
        <v>36.4682</v>
      </c>
      <c r="E557" s="410">
        <f>SUM(E558:E564)</f>
        <v>0</v>
      </c>
      <c r="F557" s="411">
        <f t="shared" si="16"/>
        <v>0</v>
      </c>
      <c r="G557" s="411">
        <f t="shared" si="17"/>
        <v>0</v>
      </c>
    </row>
    <row r="558" s="399" customFormat="1" outlineLevel="2" spans="1:7">
      <c r="A558" s="414">
        <v>2070801</v>
      </c>
      <c r="B558" s="415" t="s">
        <v>69</v>
      </c>
      <c r="C558" s="416"/>
      <c r="D558" s="416"/>
      <c r="E558" s="416"/>
      <c r="F558" s="417">
        <f t="shared" si="16"/>
        <v>0</v>
      </c>
      <c r="G558" s="417">
        <f t="shared" si="17"/>
        <v>0</v>
      </c>
    </row>
    <row r="559" s="399" customFormat="1" outlineLevel="2" spans="1:7">
      <c r="A559" s="414">
        <v>2070802</v>
      </c>
      <c r="B559" s="415" t="s">
        <v>70</v>
      </c>
      <c r="C559" s="416"/>
      <c r="D559" s="416"/>
      <c r="E559" s="416"/>
      <c r="F559" s="417">
        <f t="shared" si="16"/>
        <v>0</v>
      </c>
      <c r="G559" s="417">
        <f t="shared" si="17"/>
        <v>0</v>
      </c>
    </row>
    <row r="560" s="399" customFormat="1" outlineLevel="2" spans="1:7">
      <c r="A560" s="414">
        <v>2070803</v>
      </c>
      <c r="B560" s="415" t="s">
        <v>71</v>
      </c>
      <c r="C560" s="416"/>
      <c r="D560" s="416"/>
      <c r="E560" s="416"/>
      <c r="F560" s="417">
        <f t="shared" si="16"/>
        <v>0</v>
      </c>
      <c r="G560" s="417">
        <f t="shared" si="17"/>
        <v>0</v>
      </c>
    </row>
    <row r="561" s="399" customFormat="1" outlineLevel="2" spans="1:7">
      <c r="A561" s="414">
        <v>2070806</v>
      </c>
      <c r="B561" s="415" t="s">
        <v>429</v>
      </c>
      <c r="C561" s="416"/>
      <c r="D561" s="416"/>
      <c r="E561" s="416"/>
      <c r="F561" s="417">
        <f t="shared" si="16"/>
        <v>0</v>
      </c>
      <c r="G561" s="417">
        <f t="shared" si="17"/>
        <v>0</v>
      </c>
    </row>
    <row r="562" s="399" customFormat="1" outlineLevel="2" spans="1:7">
      <c r="A562" s="414">
        <v>2070807</v>
      </c>
      <c r="B562" s="415" t="s">
        <v>430</v>
      </c>
      <c r="C562" s="416"/>
      <c r="D562" s="416"/>
      <c r="E562" s="416"/>
      <c r="F562" s="417">
        <f t="shared" si="16"/>
        <v>0</v>
      </c>
      <c r="G562" s="417">
        <f t="shared" si="17"/>
        <v>0</v>
      </c>
    </row>
    <row r="563" s="399" customFormat="1" outlineLevel="2" spans="1:7">
      <c r="A563" s="414">
        <v>2070808</v>
      </c>
      <c r="B563" s="415" t="s">
        <v>431</v>
      </c>
      <c r="C563" s="416"/>
      <c r="D563" s="416"/>
      <c r="E563" s="416"/>
      <c r="F563" s="417">
        <f t="shared" si="16"/>
        <v>0</v>
      </c>
      <c r="G563" s="417">
        <f t="shared" si="17"/>
        <v>0</v>
      </c>
    </row>
    <row r="564" s="399" customFormat="1" outlineLevel="2" spans="1:7">
      <c r="A564" s="414">
        <v>2070899</v>
      </c>
      <c r="B564" s="415" t="s">
        <v>432</v>
      </c>
      <c r="C564" s="416">
        <v>50</v>
      </c>
      <c r="D564" s="416">
        <v>36.4682</v>
      </c>
      <c r="E564" s="416"/>
      <c r="F564" s="417">
        <f t="shared" si="16"/>
        <v>0</v>
      </c>
      <c r="G564" s="417">
        <f t="shared" si="17"/>
        <v>0</v>
      </c>
    </row>
    <row r="565" s="399" customFormat="1" ht="27" outlineLevel="1" spans="1:7">
      <c r="A565" s="412">
        <v>20799</v>
      </c>
      <c r="B565" s="413" t="s">
        <v>433</v>
      </c>
      <c r="C565" s="410">
        <f>SUM(C566:C568)</f>
        <v>932</v>
      </c>
      <c r="D565" s="410">
        <f>SUM(D566:D568)</f>
        <v>267.872385</v>
      </c>
      <c r="E565" s="410">
        <f>SUM(E566:E568)</f>
        <v>200</v>
      </c>
      <c r="F565" s="411">
        <f t="shared" si="16"/>
        <v>0.214592274678112</v>
      </c>
      <c r="G565" s="411">
        <f t="shared" si="17"/>
        <v>0.746624180764284</v>
      </c>
    </row>
    <row r="566" s="399" customFormat="1" outlineLevel="2" spans="1:7">
      <c r="A566" s="414">
        <v>2079902</v>
      </c>
      <c r="B566" s="415" t="s">
        <v>434</v>
      </c>
      <c r="C566" s="416"/>
      <c r="D566" s="416"/>
      <c r="E566" s="416"/>
      <c r="F566" s="417">
        <f t="shared" si="16"/>
        <v>0</v>
      </c>
      <c r="G566" s="417">
        <f t="shared" si="17"/>
        <v>0</v>
      </c>
    </row>
    <row r="567" s="399" customFormat="1" outlineLevel="2" spans="1:7">
      <c r="A567" s="414">
        <v>2079903</v>
      </c>
      <c r="B567" s="415" t="s">
        <v>435</v>
      </c>
      <c r="C567" s="416"/>
      <c r="D567" s="416"/>
      <c r="E567" s="416"/>
      <c r="F567" s="417">
        <f t="shared" si="16"/>
        <v>0</v>
      </c>
      <c r="G567" s="417">
        <f t="shared" si="17"/>
        <v>0</v>
      </c>
    </row>
    <row r="568" s="399" customFormat="1" ht="27" outlineLevel="2" spans="1:7">
      <c r="A568" s="414">
        <v>2079999</v>
      </c>
      <c r="B568" s="415" t="s">
        <v>433</v>
      </c>
      <c r="C568" s="416">
        <v>932</v>
      </c>
      <c r="D568" s="416">
        <v>267.872385</v>
      </c>
      <c r="E568" s="416">
        <v>200</v>
      </c>
      <c r="F568" s="417">
        <f t="shared" si="16"/>
        <v>0.214592274678112</v>
      </c>
      <c r="G568" s="417">
        <f t="shared" si="17"/>
        <v>0.746624180764284</v>
      </c>
    </row>
    <row r="569" s="401" customFormat="1" ht="20" customHeight="1" spans="1:7">
      <c r="A569" s="408">
        <v>208</v>
      </c>
      <c r="B569" s="409" t="s">
        <v>436</v>
      </c>
      <c r="C569" s="410">
        <f>SUM(C570,C589,C598,C600,C609,C613,C623,C632,C639,C647,C656,C662,C665,C668,C671,C674,C677,C681,C685,C694,C697)</f>
        <v>17894</v>
      </c>
      <c r="D569" s="410">
        <f>SUM(D570,D589,D598,D600,D609,D613,D623,D632,D639,D647,D656,D662,D665,D668,D671,D674,D677,D681,D685,D694,D697)</f>
        <v>24417.043857</v>
      </c>
      <c r="E569" s="410">
        <f>SUM(E570,E589,E598,E600,E609,E613,E623,E632,E639,E647,E656,E662,E665,E668,E671,E674,E677,E681,E685,E694,E697)</f>
        <v>21723</v>
      </c>
      <c r="F569" s="411">
        <f t="shared" si="16"/>
        <v>1.21398234044931</v>
      </c>
      <c r="G569" s="411">
        <f t="shared" si="17"/>
        <v>0.889665437274969</v>
      </c>
    </row>
    <row r="570" s="399" customFormat="1" ht="27" outlineLevel="1" spans="1:7">
      <c r="A570" s="412">
        <v>20801</v>
      </c>
      <c r="B570" s="413" t="s">
        <v>437</v>
      </c>
      <c r="C570" s="410">
        <f>SUM(C571:C588)</f>
        <v>1560</v>
      </c>
      <c r="D570" s="410">
        <f>SUM(D571:D588)</f>
        <v>1621.34351</v>
      </c>
      <c r="E570" s="410">
        <f>SUM(E571:E588)</f>
        <v>870</v>
      </c>
      <c r="F570" s="411">
        <f t="shared" si="16"/>
        <v>0.557692307692308</v>
      </c>
      <c r="G570" s="411">
        <f t="shared" si="17"/>
        <v>0.536592026695194</v>
      </c>
    </row>
    <row r="571" s="399" customFormat="1" outlineLevel="2" spans="1:7">
      <c r="A571" s="414">
        <v>2080101</v>
      </c>
      <c r="B571" s="415" t="s">
        <v>69</v>
      </c>
      <c r="C571" s="416">
        <v>330</v>
      </c>
      <c r="D571" s="416">
        <v>425.678702</v>
      </c>
      <c r="E571" s="416">
        <v>450</v>
      </c>
      <c r="F571" s="417">
        <f t="shared" si="16"/>
        <v>1.36363636363636</v>
      </c>
      <c r="G571" s="417">
        <f t="shared" si="17"/>
        <v>1.0571353414811</v>
      </c>
    </row>
    <row r="572" s="399" customFormat="1" outlineLevel="2" spans="1:7">
      <c r="A572" s="414">
        <v>2080102</v>
      </c>
      <c r="B572" s="415" t="s">
        <v>70</v>
      </c>
      <c r="C572" s="416">
        <v>60</v>
      </c>
      <c r="D572" s="416">
        <v>54.76</v>
      </c>
      <c r="E572" s="416">
        <v>60</v>
      </c>
      <c r="F572" s="417">
        <f t="shared" si="16"/>
        <v>1</v>
      </c>
      <c r="G572" s="417">
        <f t="shared" si="17"/>
        <v>1.09569028487947</v>
      </c>
    </row>
    <row r="573" s="399" customFormat="1" outlineLevel="2" spans="1:7">
      <c r="A573" s="414">
        <v>2080103</v>
      </c>
      <c r="B573" s="415" t="s">
        <v>71</v>
      </c>
      <c r="C573" s="416">
        <v>0</v>
      </c>
      <c r="D573" s="416">
        <v>0</v>
      </c>
      <c r="E573" s="416">
        <v>0</v>
      </c>
      <c r="F573" s="417">
        <f t="shared" si="16"/>
        <v>0</v>
      </c>
      <c r="G573" s="417">
        <f t="shared" si="17"/>
        <v>0</v>
      </c>
    </row>
    <row r="574" s="399" customFormat="1" outlineLevel="2" spans="1:7">
      <c r="A574" s="414">
        <v>2080104</v>
      </c>
      <c r="B574" s="415" t="s">
        <v>438</v>
      </c>
      <c r="C574" s="416">
        <v>0</v>
      </c>
      <c r="D574" s="416">
        <v>0.118751</v>
      </c>
      <c r="E574" s="416">
        <v>0</v>
      </c>
      <c r="F574" s="417">
        <f t="shared" si="16"/>
        <v>0</v>
      </c>
      <c r="G574" s="417">
        <f t="shared" si="17"/>
        <v>0</v>
      </c>
    </row>
    <row r="575" s="399" customFormat="1" outlineLevel="2" spans="1:7">
      <c r="A575" s="414">
        <v>2080105</v>
      </c>
      <c r="B575" s="415" t="s">
        <v>439</v>
      </c>
      <c r="C575" s="416">
        <v>20</v>
      </c>
      <c r="D575" s="416">
        <v>17</v>
      </c>
      <c r="E575" s="416">
        <v>15</v>
      </c>
      <c r="F575" s="417">
        <f t="shared" si="16"/>
        <v>0.75</v>
      </c>
      <c r="G575" s="417">
        <f t="shared" si="17"/>
        <v>0.882352941176471</v>
      </c>
    </row>
    <row r="576" s="399" customFormat="1" outlineLevel="2" spans="1:7">
      <c r="A576" s="414">
        <v>2080106</v>
      </c>
      <c r="B576" s="415" t="s">
        <v>440</v>
      </c>
      <c r="C576" s="416">
        <v>20</v>
      </c>
      <c r="D576" s="416">
        <v>18.2</v>
      </c>
      <c r="E576" s="416">
        <v>15</v>
      </c>
      <c r="F576" s="417">
        <f t="shared" si="16"/>
        <v>0.75</v>
      </c>
      <c r="G576" s="417">
        <f t="shared" si="17"/>
        <v>0.824175824175824</v>
      </c>
    </row>
    <row r="577" s="399" customFormat="1" outlineLevel="2" spans="1:7">
      <c r="A577" s="414">
        <v>2080107</v>
      </c>
      <c r="B577" s="415" t="s">
        <v>441</v>
      </c>
      <c r="C577" s="416">
        <v>30</v>
      </c>
      <c r="D577" s="416">
        <v>32.514026</v>
      </c>
      <c r="E577" s="416">
        <v>30</v>
      </c>
      <c r="F577" s="417">
        <f t="shared" si="16"/>
        <v>1</v>
      </c>
      <c r="G577" s="417">
        <f t="shared" si="17"/>
        <v>0.922678723330048</v>
      </c>
    </row>
    <row r="578" s="399" customFormat="1" outlineLevel="2" spans="1:7">
      <c r="A578" s="414">
        <v>2080108</v>
      </c>
      <c r="B578" s="415" t="s">
        <v>110</v>
      </c>
      <c r="C578" s="416">
        <v>0</v>
      </c>
      <c r="D578" s="416">
        <v>0</v>
      </c>
      <c r="E578" s="416">
        <v>0</v>
      </c>
      <c r="F578" s="417">
        <f t="shared" si="16"/>
        <v>0</v>
      </c>
      <c r="G578" s="417">
        <f t="shared" si="17"/>
        <v>0</v>
      </c>
    </row>
    <row r="579" s="399" customFormat="1" outlineLevel="2" spans="1:7">
      <c r="A579" s="414">
        <v>2080109</v>
      </c>
      <c r="B579" s="415" t="s">
        <v>442</v>
      </c>
      <c r="C579" s="416">
        <v>0</v>
      </c>
      <c r="D579" s="416">
        <v>0</v>
      </c>
      <c r="E579" s="416">
        <v>0</v>
      </c>
      <c r="F579" s="417">
        <f t="shared" si="16"/>
        <v>0</v>
      </c>
      <c r="G579" s="417">
        <f t="shared" si="17"/>
        <v>0</v>
      </c>
    </row>
    <row r="580" s="399" customFormat="1" outlineLevel="2" spans="1:7">
      <c r="A580" s="414">
        <v>2080110</v>
      </c>
      <c r="B580" s="415" t="s">
        <v>443</v>
      </c>
      <c r="C580" s="416">
        <v>0</v>
      </c>
      <c r="D580" s="416">
        <v>0</v>
      </c>
      <c r="E580" s="416">
        <v>0</v>
      </c>
      <c r="F580" s="417">
        <f t="shared" si="16"/>
        <v>0</v>
      </c>
      <c r="G580" s="417">
        <f t="shared" si="17"/>
        <v>0</v>
      </c>
    </row>
    <row r="581" s="399" customFormat="1" ht="27" outlineLevel="2" spans="1:7">
      <c r="A581" s="414">
        <v>2080111</v>
      </c>
      <c r="B581" s="415" t="s">
        <v>444</v>
      </c>
      <c r="C581" s="416">
        <v>0</v>
      </c>
      <c r="D581" s="416">
        <v>0</v>
      </c>
      <c r="E581" s="416">
        <v>0</v>
      </c>
      <c r="F581" s="417">
        <f t="shared" si="16"/>
        <v>0</v>
      </c>
      <c r="G581" s="417">
        <f t="shared" si="17"/>
        <v>0</v>
      </c>
    </row>
    <row r="582" s="399" customFormat="1" outlineLevel="2" spans="1:7">
      <c r="A582" s="414">
        <v>2080112</v>
      </c>
      <c r="B582" s="415" t="s">
        <v>445</v>
      </c>
      <c r="C582" s="416">
        <v>0</v>
      </c>
      <c r="D582" s="416">
        <v>0</v>
      </c>
      <c r="E582" s="416">
        <v>0</v>
      </c>
      <c r="F582" s="417">
        <f t="shared" ref="F582:F645" si="18">IF(C582&gt;0,E582/C582,0)</f>
        <v>0</v>
      </c>
      <c r="G582" s="417">
        <f t="shared" ref="G582:G645" si="19">IF(D582&gt;0,E582/D582,0)</f>
        <v>0</v>
      </c>
    </row>
    <row r="583" s="399" customFormat="1" outlineLevel="2" spans="1:7">
      <c r="A583" s="414">
        <v>2080113</v>
      </c>
      <c r="B583" s="415" t="s">
        <v>446</v>
      </c>
      <c r="C583" s="416">
        <v>0</v>
      </c>
      <c r="D583" s="416">
        <v>0</v>
      </c>
      <c r="E583" s="416">
        <v>0</v>
      </c>
      <c r="F583" s="417">
        <f t="shared" si="18"/>
        <v>0</v>
      </c>
      <c r="G583" s="417">
        <f t="shared" si="19"/>
        <v>0</v>
      </c>
    </row>
    <row r="584" s="399" customFormat="1" outlineLevel="2" spans="1:7">
      <c r="A584" s="414">
        <v>2080114</v>
      </c>
      <c r="B584" s="415" t="s">
        <v>447</v>
      </c>
      <c r="C584" s="416">
        <v>0</v>
      </c>
      <c r="D584" s="416">
        <v>0</v>
      </c>
      <c r="E584" s="416">
        <v>0</v>
      </c>
      <c r="F584" s="417">
        <f t="shared" si="18"/>
        <v>0</v>
      </c>
      <c r="G584" s="417">
        <f t="shared" si="19"/>
        <v>0</v>
      </c>
    </row>
    <row r="585" s="399" customFormat="1" outlineLevel="2" spans="1:7">
      <c r="A585" s="414">
        <v>2080115</v>
      </c>
      <c r="B585" s="415" t="s">
        <v>448</v>
      </c>
      <c r="C585" s="416">
        <v>0</v>
      </c>
      <c r="D585" s="416">
        <v>0</v>
      </c>
      <c r="E585" s="416">
        <v>0</v>
      </c>
      <c r="F585" s="417">
        <f t="shared" si="18"/>
        <v>0</v>
      </c>
      <c r="G585" s="417">
        <f t="shared" si="19"/>
        <v>0</v>
      </c>
    </row>
    <row r="586" s="399" customFormat="1" outlineLevel="2" spans="1:7">
      <c r="A586" s="414">
        <v>2080116</v>
      </c>
      <c r="B586" s="415" t="s">
        <v>449</v>
      </c>
      <c r="C586" s="416">
        <v>0</v>
      </c>
      <c r="D586" s="416">
        <v>0</v>
      </c>
      <c r="E586" s="416">
        <v>0</v>
      </c>
      <c r="F586" s="417">
        <f t="shared" si="18"/>
        <v>0</v>
      </c>
      <c r="G586" s="417">
        <f t="shared" si="19"/>
        <v>0</v>
      </c>
    </row>
    <row r="587" s="399" customFormat="1" outlineLevel="2" spans="1:7">
      <c r="A587" s="414">
        <v>2080150</v>
      </c>
      <c r="B587" s="415" t="s">
        <v>78</v>
      </c>
      <c r="C587" s="416">
        <v>0</v>
      </c>
      <c r="D587" s="416">
        <v>0</v>
      </c>
      <c r="E587" s="416">
        <v>0</v>
      </c>
      <c r="F587" s="417">
        <f t="shared" si="18"/>
        <v>0</v>
      </c>
      <c r="G587" s="417">
        <f t="shared" si="19"/>
        <v>0</v>
      </c>
    </row>
    <row r="588" s="399" customFormat="1" ht="27" outlineLevel="2" spans="1:7">
      <c r="A588" s="414">
        <v>2080199</v>
      </c>
      <c r="B588" s="415" t="s">
        <v>450</v>
      </c>
      <c r="C588" s="416">
        <v>1100</v>
      </c>
      <c r="D588" s="416">
        <v>1073.072031</v>
      </c>
      <c r="E588" s="416">
        <v>300</v>
      </c>
      <c r="F588" s="417">
        <f t="shared" si="18"/>
        <v>0.272727272727273</v>
      </c>
      <c r="G588" s="417">
        <f t="shared" si="19"/>
        <v>0.279571167017026</v>
      </c>
    </row>
    <row r="589" s="399" customFormat="1" outlineLevel="1" spans="1:7">
      <c r="A589" s="412">
        <v>20802</v>
      </c>
      <c r="B589" s="413" t="s">
        <v>451</v>
      </c>
      <c r="C589" s="410">
        <f>SUM(C590:C597)</f>
        <v>900</v>
      </c>
      <c r="D589" s="410">
        <f>SUM(D590:D597)</f>
        <v>1113.831233</v>
      </c>
      <c r="E589" s="410">
        <f>SUM(E590:E597)</f>
        <v>665</v>
      </c>
      <c r="F589" s="411">
        <f t="shared" si="18"/>
        <v>0.738888888888889</v>
      </c>
      <c r="G589" s="411">
        <f t="shared" si="19"/>
        <v>0.597038384539537</v>
      </c>
    </row>
    <row r="590" s="399" customFormat="1" outlineLevel="2" spans="1:7">
      <c r="A590" s="414">
        <v>2080201</v>
      </c>
      <c r="B590" s="415" t="s">
        <v>69</v>
      </c>
      <c r="C590" s="416">
        <v>200</v>
      </c>
      <c r="D590" s="416">
        <v>196.532762</v>
      </c>
      <c r="E590" s="416">
        <v>240</v>
      </c>
      <c r="F590" s="417">
        <f t="shared" si="18"/>
        <v>1.2</v>
      </c>
      <c r="G590" s="417">
        <f t="shared" si="19"/>
        <v>1.2211704428191</v>
      </c>
    </row>
    <row r="591" s="399" customFormat="1" outlineLevel="2" spans="1:7">
      <c r="A591" s="414">
        <v>2080202</v>
      </c>
      <c r="B591" s="415" t="s">
        <v>70</v>
      </c>
      <c r="C591" s="416">
        <v>90</v>
      </c>
      <c r="D591" s="416">
        <v>93.280871</v>
      </c>
      <c r="E591" s="416">
        <v>80</v>
      </c>
      <c r="F591" s="417">
        <f t="shared" si="18"/>
        <v>0.888888888888889</v>
      </c>
      <c r="G591" s="417">
        <f t="shared" si="19"/>
        <v>0.857624925050282</v>
      </c>
    </row>
    <row r="592" s="399" customFormat="1" outlineLevel="2" spans="1:7">
      <c r="A592" s="414">
        <v>2080203</v>
      </c>
      <c r="B592" s="415" t="s">
        <v>71</v>
      </c>
      <c r="C592" s="416">
        <v>0</v>
      </c>
      <c r="D592" s="416">
        <v>0</v>
      </c>
      <c r="E592" s="416">
        <v>0</v>
      </c>
      <c r="F592" s="417">
        <f t="shared" si="18"/>
        <v>0</v>
      </c>
      <c r="G592" s="417">
        <f t="shared" si="19"/>
        <v>0</v>
      </c>
    </row>
    <row r="593" s="399" customFormat="1" outlineLevel="2" spans="1:7">
      <c r="A593" s="414">
        <v>2080206</v>
      </c>
      <c r="B593" s="415" t="s">
        <v>452</v>
      </c>
      <c r="C593" s="416">
        <v>10</v>
      </c>
      <c r="D593" s="416">
        <v>6.5</v>
      </c>
      <c r="E593" s="416">
        <v>5</v>
      </c>
      <c r="F593" s="417">
        <f t="shared" si="18"/>
        <v>0.5</v>
      </c>
      <c r="G593" s="417">
        <f t="shared" si="19"/>
        <v>0.769230769230769</v>
      </c>
    </row>
    <row r="594" s="399" customFormat="1" outlineLevel="2" spans="1:7">
      <c r="A594" s="414">
        <v>2080207</v>
      </c>
      <c r="B594" s="415" t="s">
        <v>453</v>
      </c>
      <c r="C594" s="416">
        <v>50</v>
      </c>
      <c r="D594" s="416">
        <v>51.8</v>
      </c>
      <c r="E594" s="416">
        <v>40</v>
      </c>
      <c r="F594" s="417">
        <f t="shared" si="18"/>
        <v>0.8</v>
      </c>
      <c r="G594" s="417">
        <f t="shared" si="19"/>
        <v>0.772200772200772</v>
      </c>
    </row>
    <row r="595" s="399" customFormat="1" outlineLevel="2" spans="1:7">
      <c r="A595" s="414">
        <v>2080208</v>
      </c>
      <c r="B595" s="415" t="s">
        <v>454</v>
      </c>
      <c r="C595" s="416"/>
      <c r="D595" s="416"/>
      <c r="E595" s="416"/>
      <c r="F595" s="417">
        <f t="shared" si="18"/>
        <v>0</v>
      </c>
      <c r="G595" s="417">
        <f t="shared" si="19"/>
        <v>0</v>
      </c>
    </row>
    <row r="596" s="399" customFormat="1" outlineLevel="2" spans="1:7">
      <c r="A596" s="414">
        <v>2080209</v>
      </c>
      <c r="B596" s="415" t="s">
        <v>455</v>
      </c>
      <c r="C596" s="416">
        <v>400</v>
      </c>
      <c r="D596" s="416">
        <v>405</v>
      </c>
      <c r="E596" s="416">
        <v>200</v>
      </c>
      <c r="F596" s="417">
        <f t="shared" si="18"/>
        <v>0.5</v>
      </c>
      <c r="G596" s="417">
        <f t="shared" si="19"/>
        <v>0.493827160493827</v>
      </c>
    </row>
    <row r="597" s="399" customFormat="1" outlineLevel="2" spans="1:7">
      <c r="A597" s="414">
        <v>2080299</v>
      </c>
      <c r="B597" s="415" t="s">
        <v>456</v>
      </c>
      <c r="C597" s="416">
        <v>150</v>
      </c>
      <c r="D597" s="416">
        <v>360.7176</v>
      </c>
      <c r="E597" s="416">
        <v>100</v>
      </c>
      <c r="F597" s="417">
        <f t="shared" si="18"/>
        <v>0.666666666666667</v>
      </c>
      <c r="G597" s="417">
        <f t="shared" si="19"/>
        <v>0.277225175594426</v>
      </c>
    </row>
    <row r="598" s="399" customFormat="1" outlineLevel="1" spans="1:7">
      <c r="A598" s="412">
        <v>20804</v>
      </c>
      <c r="B598" s="413" t="s">
        <v>457</v>
      </c>
      <c r="C598" s="410">
        <f>SUM(C599)</f>
        <v>0</v>
      </c>
      <c r="D598" s="410">
        <f>SUM(D599)</f>
        <v>0</v>
      </c>
      <c r="E598" s="410">
        <f>SUM(E599)</f>
        <v>0</v>
      </c>
      <c r="F598" s="411">
        <f t="shared" si="18"/>
        <v>0</v>
      </c>
      <c r="G598" s="411">
        <f t="shared" si="19"/>
        <v>0</v>
      </c>
    </row>
    <row r="599" s="399" customFormat="1" outlineLevel="2" spans="1:7">
      <c r="A599" s="414">
        <v>2080402</v>
      </c>
      <c r="B599" s="415" t="s">
        <v>458</v>
      </c>
      <c r="C599" s="416"/>
      <c r="D599" s="416"/>
      <c r="E599" s="416"/>
      <c r="F599" s="417">
        <f t="shared" si="18"/>
        <v>0</v>
      </c>
      <c r="G599" s="417">
        <f t="shared" si="19"/>
        <v>0</v>
      </c>
    </row>
    <row r="600" s="399" customFormat="1" outlineLevel="1" spans="1:7">
      <c r="A600" s="412">
        <v>20805</v>
      </c>
      <c r="B600" s="413" t="s">
        <v>459</v>
      </c>
      <c r="C600" s="410">
        <f>SUM(C601:C608)</f>
        <v>4529</v>
      </c>
      <c r="D600" s="410">
        <f>SUM(D601:D608)</f>
        <v>4411.342734</v>
      </c>
      <c r="E600" s="410">
        <f>SUM(E601:E608)</f>
        <v>5395</v>
      </c>
      <c r="F600" s="411">
        <f t="shared" si="18"/>
        <v>1.191212188121</v>
      </c>
      <c r="G600" s="411">
        <f t="shared" si="19"/>
        <v>1.22298364133409</v>
      </c>
    </row>
    <row r="601" s="399" customFormat="1" outlineLevel="2" spans="1:7">
      <c r="A601" s="414">
        <v>2080501</v>
      </c>
      <c r="B601" s="415" t="s">
        <v>460</v>
      </c>
      <c r="C601" s="416">
        <v>200</v>
      </c>
      <c r="D601" s="416">
        <v>143.31412</v>
      </c>
      <c r="E601" s="416">
        <v>230</v>
      </c>
      <c r="F601" s="417">
        <f t="shared" si="18"/>
        <v>1.15</v>
      </c>
      <c r="G601" s="417">
        <f t="shared" si="19"/>
        <v>1.60486628951844</v>
      </c>
    </row>
    <row r="602" s="399" customFormat="1" outlineLevel="2" spans="1:7">
      <c r="A602" s="414">
        <v>2080502</v>
      </c>
      <c r="B602" s="415" t="s">
        <v>461</v>
      </c>
      <c r="C602" s="416">
        <v>100</v>
      </c>
      <c r="D602" s="416">
        <v>94.579974</v>
      </c>
      <c r="E602" s="416">
        <v>110</v>
      </c>
      <c r="F602" s="417">
        <f t="shared" si="18"/>
        <v>1.1</v>
      </c>
      <c r="G602" s="417">
        <f t="shared" si="19"/>
        <v>1.16303690250539</v>
      </c>
    </row>
    <row r="603" s="399" customFormat="1" outlineLevel="2" spans="1:7">
      <c r="A603" s="414">
        <v>2080503</v>
      </c>
      <c r="B603" s="415" t="s">
        <v>462</v>
      </c>
      <c r="C603" s="416">
        <v>0</v>
      </c>
      <c r="D603" s="416">
        <v>0</v>
      </c>
      <c r="E603" s="416">
        <v>0</v>
      </c>
      <c r="F603" s="417">
        <f t="shared" si="18"/>
        <v>0</v>
      </c>
      <c r="G603" s="417">
        <f t="shared" si="19"/>
        <v>0</v>
      </c>
    </row>
    <row r="604" s="399" customFormat="1" ht="27" outlineLevel="2" spans="1:7">
      <c r="A604" s="414">
        <v>2080505</v>
      </c>
      <c r="B604" s="415" t="s">
        <v>463</v>
      </c>
      <c r="C604" s="416">
        <v>2779</v>
      </c>
      <c r="D604" s="416">
        <v>3426.544769</v>
      </c>
      <c r="E604" s="416">
        <v>3500</v>
      </c>
      <c r="F604" s="417">
        <f t="shared" si="18"/>
        <v>1.25944584382872</v>
      </c>
      <c r="G604" s="417">
        <f t="shared" si="19"/>
        <v>1.02143711404694</v>
      </c>
    </row>
    <row r="605" s="399" customFormat="1" ht="27" outlineLevel="2" spans="1:7">
      <c r="A605" s="414">
        <v>2080506</v>
      </c>
      <c r="B605" s="415" t="s">
        <v>464</v>
      </c>
      <c r="C605" s="416">
        <v>400</v>
      </c>
      <c r="D605" s="416">
        <v>442.60151</v>
      </c>
      <c r="E605" s="416">
        <v>400</v>
      </c>
      <c r="F605" s="417">
        <f t="shared" si="18"/>
        <v>1</v>
      </c>
      <c r="G605" s="417">
        <f t="shared" si="19"/>
        <v>0.903747481566432</v>
      </c>
    </row>
    <row r="606" s="399" customFormat="1" ht="27" outlineLevel="2" spans="1:7">
      <c r="A606" s="414">
        <v>2080507</v>
      </c>
      <c r="B606" s="415" t="s">
        <v>465</v>
      </c>
      <c r="C606" s="416">
        <v>1000</v>
      </c>
      <c r="D606" s="416">
        <v>253</v>
      </c>
      <c r="E606" s="416">
        <v>1100</v>
      </c>
      <c r="F606" s="417">
        <f t="shared" si="18"/>
        <v>1.1</v>
      </c>
      <c r="G606" s="417">
        <f t="shared" si="19"/>
        <v>4.34782608695652</v>
      </c>
    </row>
    <row r="607" s="399" customFormat="1" ht="27" outlineLevel="2" spans="1:7">
      <c r="A607" s="414">
        <v>2080508</v>
      </c>
      <c r="B607" s="415" t="s">
        <v>466</v>
      </c>
      <c r="C607" s="416">
        <v>40</v>
      </c>
      <c r="D607" s="416">
        <v>40</v>
      </c>
      <c r="E607" s="416">
        <v>40</v>
      </c>
      <c r="F607" s="417">
        <f t="shared" si="18"/>
        <v>1</v>
      </c>
      <c r="G607" s="417">
        <f t="shared" si="19"/>
        <v>1</v>
      </c>
    </row>
    <row r="608" s="399" customFormat="1" ht="27" outlineLevel="2" spans="1:7">
      <c r="A608" s="414">
        <v>2080599</v>
      </c>
      <c r="B608" s="415" t="s">
        <v>467</v>
      </c>
      <c r="C608" s="416">
        <v>10</v>
      </c>
      <c r="D608" s="416">
        <v>11.302361</v>
      </c>
      <c r="E608" s="416">
        <v>15</v>
      </c>
      <c r="F608" s="417">
        <f t="shared" si="18"/>
        <v>1.5</v>
      </c>
      <c r="G608" s="417">
        <f t="shared" si="19"/>
        <v>1.32715633485782</v>
      </c>
    </row>
    <row r="609" s="399" customFormat="1" outlineLevel="1" spans="1:7">
      <c r="A609" s="412">
        <v>20806</v>
      </c>
      <c r="B609" s="413" t="s">
        <v>468</v>
      </c>
      <c r="C609" s="410">
        <f>SUM(C610:C612)</f>
        <v>0</v>
      </c>
      <c r="D609" s="410">
        <f>SUM(D610:D612)</f>
        <v>0</v>
      </c>
      <c r="E609" s="410">
        <f>SUM(E610:E612)</f>
        <v>0</v>
      </c>
      <c r="F609" s="411">
        <f t="shared" si="18"/>
        <v>0</v>
      </c>
      <c r="G609" s="411">
        <f t="shared" si="19"/>
        <v>0</v>
      </c>
    </row>
    <row r="610" s="399" customFormat="1" outlineLevel="2" spans="1:7">
      <c r="A610" s="414">
        <v>2080601</v>
      </c>
      <c r="B610" s="415" t="s">
        <v>469</v>
      </c>
      <c r="C610" s="416"/>
      <c r="D610" s="416"/>
      <c r="E610" s="416"/>
      <c r="F610" s="417">
        <f t="shared" si="18"/>
        <v>0</v>
      </c>
      <c r="G610" s="417">
        <f t="shared" si="19"/>
        <v>0</v>
      </c>
    </row>
    <row r="611" s="399" customFormat="1" outlineLevel="2" spans="1:7">
      <c r="A611" s="414">
        <v>2080602</v>
      </c>
      <c r="B611" s="415" t="s">
        <v>470</v>
      </c>
      <c r="C611" s="416"/>
      <c r="D611" s="416"/>
      <c r="E611" s="416"/>
      <c r="F611" s="417">
        <f t="shared" si="18"/>
        <v>0</v>
      </c>
      <c r="G611" s="417">
        <f t="shared" si="19"/>
        <v>0</v>
      </c>
    </row>
    <row r="612" s="399" customFormat="1" outlineLevel="2" spans="1:7">
      <c r="A612" s="414">
        <v>2080699</v>
      </c>
      <c r="B612" s="415" t="s">
        <v>471</v>
      </c>
      <c r="C612" s="416"/>
      <c r="D612" s="416"/>
      <c r="E612" s="416"/>
      <c r="F612" s="417">
        <f t="shared" si="18"/>
        <v>0</v>
      </c>
      <c r="G612" s="417">
        <f t="shared" si="19"/>
        <v>0</v>
      </c>
    </row>
    <row r="613" s="399" customFormat="1" outlineLevel="1" spans="1:7">
      <c r="A613" s="412">
        <v>20807</v>
      </c>
      <c r="B613" s="413" t="s">
        <v>472</v>
      </c>
      <c r="C613" s="410">
        <f>SUM(C614:C622)</f>
        <v>280</v>
      </c>
      <c r="D613" s="410">
        <f>SUM(D614:D622)</f>
        <v>385.206676</v>
      </c>
      <c r="E613" s="410">
        <f>SUM(E614:E622)</f>
        <v>240</v>
      </c>
      <c r="F613" s="411">
        <f t="shared" si="18"/>
        <v>0.857142857142857</v>
      </c>
      <c r="G613" s="411">
        <f t="shared" si="19"/>
        <v>0.623042161398054</v>
      </c>
    </row>
    <row r="614" s="399" customFormat="1" outlineLevel="2" spans="1:7">
      <c r="A614" s="414">
        <v>2080701</v>
      </c>
      <c r="B614" s="415" t="s">
        <v>473</v>
      </c>
      <c r="C614" s="416"/>
      <c r="D614" s="416"/>
      <c r="E614" s="416"/>
      <c r="F614" s="417">
        <f t="shared" si="18"/>
        <v>0</v>
      </c>
      <c r="G614" s="417">
        <f t="shared" si="19"/>
        <v>0</v>
      </c>
    </row>
    <row r="615" s="399" customFormat="1" outlineLevel="2" spans="1:7">
      <c r="A615" s="414">
        <v>2080702</v>
      </c>
      <c r="B615" s="415" t="s">
        <v>474</v>
      </c>
      <c r="C615" s="416"/>
      <c r="D615" s="416"/>
      <c r="E615" s="416"/>
      <c r="F615" s="417">
        <f t="shared" si="18"/>
        <v>0</v>
      </c>
      <c r="G615" s="417">
        <f t="shared" si="19"/>
        <v>0</v>
      </c>
    </row>
    <row r="616" s="399" customFormat="1" outlineLevel="2" spans="1:7">
      <c r="A616" s="414">
        <v>2080704</v>
      </c>
      <c r="B616" s="415" t="s">
        <v>475</v>
      </c>
      <c r="C616" s="416"/>
      <c r="D616" s="416"/>
      <c r="E616" s="416"/>
      <c r="F616" s="417">
        <f t="shared" si="18"/>
        <v>0</v>
      </c>
      <c r="G616" s="417">
        <f t="shared" si="19"/>
        <v>0</v>
      </c>
    </row>
    <row r="617" s="399" customFormat="1" outlineLevel="2" spans="1:7">
      <c r="A617" s="414">
        <v>2080705</v>
      </c>
      <c r="B617" s="415" t="s">
        <v>476</v>
      </c>
      <c r="C617" s="416">
        <v>200</v>
      </c>
      <c r="D617" s="416">
        <v>308.202863</v>
      </c>
      <c r="E617" s="416">
        <v>190</v>
      </c>
      <c r="F617" s="417">
        <f t="shared" si="18"/>
        <v>0.95</v>
      </c>
      <c r="G617" s="417">
        <f t="shared" si="19"/>
        <v>0.616477076658435</v>
      </c>
    </row>
    <row r="618" s="399" customFormat="1" outlineLevel="2" spans="1:7">
      <c r="A618" s="414">
        <v>2080709</v>
      </c>
      <c r="B618" s="415" t="s">
        <v>477</v>
      </c>
      <c r="C618" s="416"/>
      <c r="D618" s="416"/>
      <c r="E618" s="416"/>
      <c r="F618" s="417">
        <f t="shared" si="18"/>
        <v>0</v>
      </c>
      <c r="G618" s="417">
        <f t="shared" si="19"/>
        <v>0</v>
      </c>
    </row>
    <row r="619" s="399" customFormat="1" outlineLevel="2" spans="1:7">
      <c r="A619" s="414">
        <v>2080711</v>
      </c>
      <c r="B619" s="415" t="s">
        <v>478</v>
      </c>
      <c r="C619" s="416"/>
      <c r="D619" s="416"/>
      <c r="E619" s="416"/>
      <c r="F619" s="417">
        <f t="shared" si="18"/>
        <v>0</v>
      </c>
      <c r="G619" s="417">
        <f t="shared" si="19"/>
        <v>0</v>
      </c>
    </row>
    <row r="620" s="399" customFormat="1" outlineLevel="2" spans="1:7">
      <c r="A620" s="414">
        <v>2080712</v>
      </c>
      <c r="B620" s="415" t="s">
        <v>479</v>
      </c>
      <c r="C620" s="416"/>
      <c r="D620" s="416"/>
      <c r="E620" s="416"/>
      <c r="F620" s="417">
        <f t="shared" si="18"/>
        <v>0</v>
      </c>
      <c r="G620" s="417">
        <f t="shared" si="19"/>
        <v>0</v>
      </c>
    </row>
    <row r="621" s="399" customFormat="1" outlineLevel="2" spans="1:7">
      <c r="A621" s="414">
        <v>2080713</v>
      </c>
      <c r="B621" s="415" t="s">
        <v>480</v>
      </c>
      <c r="C621" s="416"/>
      <c r="D621" s="416"/>
      <c r="E621" s="416"/>
      <c r="F621" s="417">
        <f t="shared" si="18"/>
        <v>0</v>
      </c>
      <c r="G621" s="417">
        <f t="shared" si="19"/>
        <v>0</v>
      </c>
    </row>
    <row r="622" s="399" customFormat="1" outlineLevel="2" spans="1:7">
      <c r="A622" s="414">
        <v>2080799</v>
      </c>
      <c r="B622" s="415" t="s">
        <v>481</v>
      </c>
      <c r="C622" s="416">
        <v>80</v>
      </c>
      <c r="D622" s="416">
        <v>77.003813</v>
      </c>
      <c r="E622" s="416">
        <v>50</v>
      </c>
      <c r="F622" s="417">
        <f t="shared" si="18"/>
        <v>0.625</v>
      </c>
      <c r="G622" s="417">
        <f t="shared" si="19"/>
        <v>0.649318495436064</v>
      </c>
    </row>
    <row r="623" s="399" customFormat="1" outlineLevel="1" spans="1:7">
      <c r="A623" s="412">
        <v>20808</v>
      </c>
      <c r="B623" s="413" t="s">
        <v>482</v>
      </c>
      <c r="C623" s="410">
        <f>SUM(C624:C631)</f>
        <v>1230</v>
      </c>
      <c r="D623" s="410">
        <f>SUM(D624:D631)</f>
        <v>1403.392479</v>
      </c>
      <c r="E623" s="410">
        <f>SUM(E624:E631)</f>
        <v>1230</v>
      </c>
      <c r="F623" s="411">
        <f t="shared" si="18"/>
        <v>1</v>
      </c>
      <c r="G623" s="411">
        <f t="shared" si="19"/>
        <v>0.876447621321476</v>
      </c>
    </row>
    <row r="624" s="399" customFormat="1" outlineLevel="2" spans="1:7">
      <c r="A624" s="414">
        <v>2080801</v>
      </c>
      <c r="B624" s="415" t="s">
        <v>483</v>
      </c>
      <c r="C624" s="416">
        <v>10</v>
      </c>
      <c r="D624" s="416">
        <v>7.45213</v>
      </c>
      <c r="E624" s="416">
        <v>10</v>
      </c>
      <c r="F624" s="417">
        <f t="shared" si="18"/>
        <v>1</v>
      </c>
      <c r="G624" s="417">
        <f t="shared" si="19"/>
        <v>1.34189822238742</v>
      </c>
    </row>
    <row r="625" s="399" customFormat="1" outlineLevel="2" spans="1:7">
      <c r="A625" s="414">
        <v>2080802</v>
      </c>
      <c r="B625" s="415" t="s">
        <v>484</v>
      </c>
      <c r="C625" s="416">
        <v>250</v>
      </c>
      <c r="D625" s="416">
        <v>253.608714</v>
      </c>
      <c r="E625" s="416">
        <v>250</v>
      </c>
      <c r="F625" s="417">
        <f t="shared" si="18"/>
        <v>1</v>
      </c>
      <c r="G625" s="417">
        <f t="shared" si="19"/>
        <v>0.985770544146208</v>
      </c>
    </row>
    <row r="626" s="399" customFormat="1" ht="27" outlineLevel="2" spans="1:7">
      <c r="A626" s="414">
        <v>2080803</v>
      </c>
      <c r="B626" s="415" t="s">
        <v>485</v>
      </c>
      <c r="C626" s="416">
        <v>550</v>
      </c>
      <c r="D626" s="416">
        <v>694.972276</v>
      </c>
      <c r="E626" s="416">
        <v>550</v>
      </c>
      <c r="F626" s="417">
        <f t="shared" si="18"/>
        <v>1</v>
      </c>
      <c r="G626" s="417">
        <f t="shared" si="19"/>
        <v>0.791398475872439</v>
      </c>
    </row>
    <row r="627" s="399" customFormat="1" outlineLevel="2" spans="1:7">
      <c r="A627" s="414">
        <v>2080805</v>
      </c>
      <c r="B627" s="415" t="s">
        <v>486</v>
      </c>
      <c r="C627" s="416">
        <v>250</v>
      </c>
      <c r="D627" s="416">
        <v>272.55008</v>
      </c>
      <c r="E627" s="416">
        <v>250</v>
      </c>
      <c r="F627" s="417">
        <f t="shared" si="18"/>
        <v>1</v>
      </c>
      <c r="G627" s="417">
        <f t="shared" si="19"/>
        <v>0.917262618304864</v>
      </c>
    </row>
    <row r="628" s="399" customFormat="1" ht="27" outlineLevel="2" spans="1:7">
      <c r="A628" s="414">
        <v>2080806</v>
      </c>
      <c r="B628" s="415" t="s">
        <v>487</v>
      </c>
      <c r="C628" s="416">
        <v>130</v>
      </c>
      <c r="D628" s="416">
        <v>135</v>
      </c>
      <c r="E628" s="416">
        <v>130</v>
      </c>
      <c r="F628" s="417">
        <f t="shared" si="18"/>
        <v>1</v>
      </c>
      <c r="G628" s="417">
        <f t="shared" si="19"/>
        <v>0.962962962962963</v>
      </c>
    </row>
    <row r="629" s="399" customFormat="1" outlineLevel="2" spans="1:7">
      <c r="A629" s="414">
        <v>2080807</v>
      </c>
      <c r="B629" s="415" t="s">
        <v>488</v>
      </c>
      <c r="C629" s="416">
        <v>0</v>
      </c>
      <c r="D629" s="416">
        <v>0</v>
      </c>
      <c r="E629" s="416">
        <v>0</v>
      </c>
      <c r="F629" s="417">
        <f t="shared" si="18"/>
        <v>0</v>
      </c>
      <c r="G629" s="417">
        <f t="shared" si="19"/>
        <v>0</v>
      </c>
    </row>
    <row r="630" s="399" customFormat="1" outlineLevel="2" spans="1:7">
      <c r="A630" s="414">
        <v>2080808</v>
      </c>
      <c r="B630" s="415" t="s">
        <v>489</v>
      </c>
      <c r="C630" s="416">
        <v>0</v>
      </c>
      <c r="D630" s="416">
        <v>0</v>
      </c>
      <c r="E630" s="416">
        <v>0</v>
      </c>
      <c r="F630" s="417">
        <f t="shared" si="18"/>
        <v>0</v>
      </c>
      <c r="G630" s="417">
        <f t="shared" si="19"/>
        <v>0</v>
      </c>
    </row>
    <row r="631" s="399" customFormat="1" outlineLevel="2" spans="1:7">
      <c r="A631" s="414">
        <v>2080899</v>
      </c>
      <c r="B631" s="415" t="s">
        <v>490</v>
      </c>
      <c r="C631" s="416">
        <v>40</v>
      </c>
      <c r="D631" s="416">
        <v>39.809279</v>
      </c>
      <c r="E631" s="416">
        <v>40</v>
      </c>
      <c r="F631" s="417">
        <f t="shared" si="18"/>
        <v>1</v>
      </c>
      <c r="G631" s="417">
        <f t="shared" si="19"/>
        <v>1.00479086797829</v>
      </c>
    </row>
    <row r="632" s="399" customFormat="1" outlineLevel="1" spans="1:7">
      <c r="A632" s="412">
        <v>20809</v>
      </c>
      <c r="B632" s="413" t="s">
        <v>491</v>
      </c>
      <c r="C632" s="410">
        <f>SUM(C633:C638)</f>
        <v>70</v>
      </c>
      <c r="D632" s="410">
        <f>SUM(D633:D638)</f>
        <v>101.046306</v>
      </c>
      <c r="E632" s="410">
        <f>SUM(E633:E638)</f>
        <v>69</v>
      </c>
      <c r="F632" s="411">
        <f t="shared" si="18"/>
        <v>0.985714285714286</v>
      </c>
      <c r="G632" s="411">
        <f t="shared" si="19"/>
        <v>0.68285524460439</v>
      </c>
    </row>
    <row r="633" s="399" customFormat="1" outlineLevel="2" spans="1:7">
      <c r="A633" s="414">
        <v>2080901</v>
      </c>
      <c r="B633" s="415" t="s">
        <v>492</v>
      </c>
      <c r="C633" s="416">
        <v>60</v>
      </c>
      <c r="D633" s="416">
        <v>63.132971</v>
      </c>
      <c r="E633" s="416">
        <v>60</v>
      </c>
      <c r="F633" s="417">
        <f t="shared" si="18"/>
        <v>1</v>
      </c>
      <c r="G633" s="417">
        <f t="shared" si="19"/>
        <v>0.950375042543143</v>
      </c>
    </row>
    <row r="634" s="399" customFormat="1" ht="27" outlineLevel="2" spans="1:7">
      <c r="A634" s="414">
        <v>2080902</v>
      </c>
      <c r="B634" s="415" t="s">
        <v>493</v>
      </c>
      <c r="C634" s="416"/>
      <c r="D634" s="416"/>
      <c r="E634" s="416"/>
      <c r="F634" s="417">
        <f t="shared" si="18"/>
        <v>0</v>
      </c>
      <c r="G634" s="417">
        <f t="shared" si="19"/>
        <v>0</v>
      </c>
    </row>
    <row r="635" s="399" customFormat="1" ht="27" outlineLevel="2" spans="1:7">
      <c r="A635" s="414">
        <v>2080903</v>
      </c>
      <c r="B635" s="415" t="s">
        <v>494</v>
      </c>
      <c r="C635" s="416"/>
      <c r="D635" s="416"/>
      <c r="E635" s="416"/>
      <c r="F635" s="417">
        <f t="shared" si="18"/>
        <v>0</v>
      </c>
      <c r="G635" s="417">
        <f t="shared" si="19"/>
        <v>0</v>
      </c>
    </row>
    <row r="636" s="399" customFormat="1" outlineLevel="2" spans="1:7">
      <c r="A636" s="414">
        <v>2080904</v>
      </c>
      <c r="B636" s="415" t="s">
        <v>495</v>
      </c>
      <c r="C636" s="416"/>
      <c r="D636" s="416"/>
      <c r="E636" s="416"/>
      <c r="F636" s="417">
        <f t="shared" si="18"/>
        <v>0</v>
      </c>
      <c r="G636" s="417">
        <f t="shared" si="19"/>
        <v>0</v>
      </c>
    </row>
    <row r="637" s="399" customFormat="1" outlineLevel="2" spans="1:7">
      <c r="A637" s="414">
        <v>2080905</v>
      </c>
      <c r="B637" s="415" t="s">
        <v>496</v>
      </c>
      <c r="C637" s="416"/>
      <c r="D637" s="416"/>
      <c r="E637" s="416"/>
      <c r="F637" s="417">
        <f t="shared" si="18"/>
        <v>0</v>
      </c>
      <c r="G637" s="417">
        <f t="shared" si="19"/>
        <v>0</v>
      </c>
    </row>
    <row r="638" s="399" customFormat="1" outlineLevel="2" spans="1:7">
      <c r="A638" s="414">
        <v>2080999</v>
      </c>
      <c r="B638" s="415" t="s">
        <v>497</v>
      </c>
      <c r="C638" s="416">
        <v>10</v>
      </c>
      <c r="D638" s="416">
        <v>37.913335</v>
      </c>
      <c r="E638" s="416">
        <v>9</v>
      </c>
      <c r="F638" s="417">
        <f t="shared" si="18"/>
        <v>0.9</v>
      </c>
      <c r="G638" s="417">
        <f t="shared" si="19"/>
        <v>0.23738349580695</v>
      </c>
    </row>
    <row r="639" s="399" customFormat="1" outlineLevel="1" spans="1:7">
      <c r="A639" s="412">
        <v>20810</v>
      </c>
      <c r="B639" s="413" t="s">
        <v>498</v>
      </c>
      <c r="C639" s="410">
        <f>SUM(C640:C646)</f>
        <v>520</v>
      </c>
      <c r="D639" s="410">
        <f>SUM(D640:D646)</f>
        <v>605.095272</v>
      </c>
      <c r="E639" s="410">
        <f>SUM(E640:E646)</f>
        <v>520</v>
      </c>
      <c r="F639" s="411">
        <f t="shared" si="18"/>
        <v>1</v>
      </c>
      <c r="G639" s="411">
        <f t="shared" si="19"/>
        <v>0.859368803661715</v>
      </c>
    </row>
    <row r="640" s="399" customFormat="1" outlineLevel="2" spans="1:7">
      <c r="A640" s="414">
        <v>2081001</v>
      </c>
      <c r="B640" s="415" t="s">
        <v>499</v>
      </c>
      <c r="C640" s="416">
        <v>200</v>
      </c>
      <c r="D640" s="416">
        <v>204.059</v>
      </c>
      <c r="E640" s="416">
        <v>200</v>
      </c>
      <c r="F640" s="417">
        <f t="shared" si="18"/>
        <v>1</v>
      </c>
      <c r="G640" s="417">
        <f t="shared" si="19"/>
        <v>0.980108694054171</v>
      </c>
    </row>
    <row r="641" s="399" customFormat="1" outlineLevel="2" spans="1:7">
      <c r="A641" s="414">
        <v>2081002</v>
      </c>
      <c r="B641" s="415" t="s">
        <v>500</v>
      </c>
      <c r="C641" s="416">
        <v>120</v>
      </c>
      <c r="D641" s="416">
        <v>182.3552</v>
      </c>
      <c r="E641" s="416">
        <v>120</v>
      </c>
      <c r="F641" s="417">
        <f t="shared" si="18"/>
        <v>1</v>
      </c>
      <c r="G641" s="417">
        <f t="shared" si="19"/>
        <v>0.65805636472116</v>
      </c>
    </row>
    <row r="642" s="399" customFormat="1" outlineLevel="2" spans="1:7">
      <c r="A642" s="414">
        <v>2081003</v>
      </c>
      <c r="B642" s="415" t="s">
        <v>501</v>
      </c>
      <c r="C642" s="416">
        <v>0</v>
      </c>
      <c r="D642" s="416">
        <v>0</v>
      </c>
      <c r="E642" s="416">
        <v>0</v>
      </c>
      <c r="F642" s="417">
        <f t="shared" si="18"/>
        <v>0</v>
      </c>
      <c r="G642" s="417">
        <f t="shared" si="19"/>
        <v>0</v>
      </c>
    </row>
    <row r="643" s="399" customFormat="1" outlineLevel="2" spans="1:7">
      <c r="A643" s="414">
        <v>2081004</v>
      </c>
      <c r="B643" s="415" t="s">
        <v>502</v>
      </c>
      <c r="C643" s="416">
        <v>10</v>
      </c>
      <c r="D643" s="416">
        <v>10</v>
      </c>
      <c r="E643" s="416">
        <v>10</v>
      </c>
      <c r="F643" s="417">
        <f t="shared" si="18"/>
        <v>1</v>
      </c>
      <c r="G643" s="417">
        <f t="shared" si="19"/>
        <v>1</v>
      </c>
    </row>
    <row r="644" s="399" customFormat="1" outlineLevel="2" spans="1:7">
      <c r="A644" s="414">
        <v>2081005</v>
      </c>
      <c r="B644" s="415" t="s">
        <v>503</v>
      </c>
      <c r="C644" s="416">
        <v>0</v>
      </c>
      <c r="D644" s="416">
        <v>0</v>
      </c>
      <c r="E644" s="416">
        <v>0</v>
      </c>
      <c r="F644" s="417">
        <f t="shared" si="18"/>
        <v>0</v>
      </c>
      <c r="G644" s="417">
        <f t="shared" si="19"/>
        <v>0</v>
      </c>
    </row>
    <row r="645" s="399" customFormat="1" outlineLevel="2" spans="1:7">
      <c r="A645" s="414">
        <v>2081006</v>
      </c>
      <c r="B645" s="415" t="s">
        <v>504</v>
      </c>
      <c r="C645" s="416">
        <v>50</v>
      </c>
      <c r="D645" s="416">
        <v>68.281072</v>
      </c>
      <c r="E645" s="416">
        <v>50</v>
      </c>
      <c r="F645" s="417">
        <f t="shared" si="18"/>
        <v>1</v>
      </c>
      <c r="G645" s="417">
        <f t="shared" si="19"/>
        <v>0.732267355146387</v>
      </c>
    </row>
    <row r="646" s="399" customFormat="1" outlineLevel="2" spans="1:7">
      <c r="A646" s="414">
        <v>2081099</v>
      </c>
      <c r="B646" s="415" t="s">
        <v>505</v>
      </c>
      <c r="C646" s="416">
        <v>140</v>
      </c>
      <c r="D646" s="416">
        <v>140.4</v>
      </c>
      <c r="E646" s="416">
        <v>140</v>
      </c>
      <c r="F646" s="417">
        <f t="shared" ref="F646:F690" si="20">IF(C646&gt;0,E646/C646,0)</f>
        <v>1</v>
      </c>
      <c r="G646" s="417">
        <f t="shared" ref="G646:G690" si="21">IF(D646&gt;0,E646/D646,0)</f>
        <v>0.997150997150997</v>
      </c>
    </row>
    <row r="647" s="399" customFormat="1" outlineLevel="1" spans="1:7">
      <c r="A647" s="412">
        <v>20811</v>
      </c>
      <c r="B647" s="413" t="s">
        <v>506</v>
      </c>
      <c r="C647" s="410">
        <f>SUM(C648:C655)</f>
        <v>620</v>
      </c>
      <c r="D647" s="410">
        <f>SUM(D648:D655)</f>
        <v>831.568198</v>
      </c>
      <c r="E647" s="410">
        <f>SUM(E648:E655)</f>
        <v>510</v>
      </c>
      <c r="F647" s="411">
        <f t="shared" si="20"/>
        <v>0.82258064516129</v>
      </c>
      <c r="G647" s="411">
        <f t="shared" si="21"/>
        <v>0.613299067023725</v>
      </c>
    </row>
    <row r="648" s="399" customFormat="1" outlineLevel="2" spans="1:7">
      <c r="A648" s="414">
        <v>2081101</v>
      </c>
      <c r="B648" s="415" t="s">
        <v>69</v>
      </c>
      <c r="C648" s="416">
        <v>20</v>
      </c>
      <c r="D648" s="416">
        <v>24.634769</v>
      </c>
      <c r="E648" s="416">
        <v>20</v>
      </c>
      <c r="F648" s="417">
        <f t="shared" si="20"/>
        <v>1</v>
      </c>
      <c r="G648" s="417">
        <f t="shared" si="21"/>
        <v>0.811860667335667</v>
      </c>
    </row>
    <row r="649" s="399" customFormat="1" outlineLevel="2" spans="1:7">
      <c r="A649" s="414">
        <v>2081102</v>
      </c>
      <c r="B649" s="415" t="s">
        <v>70</v>
      </c>
      <c r="C649" s="416">
        <v>0</v>
      </c>
      <c r="D649" s="416">
        <v>0</v>
      </c>
      <c r="E649" s="416">
        <v>0</v>
      </c>
      <c r="F649" s="417">
        <f t="shared" si="20"/>
        <v>0</v>
      </c>
      <c r="G649" s="417">
        <f t="shared" si="21"/>
        <v>0</v>
      </c>
    </row>
    <row r="650" s="399" customFormat="1" outlineLevel="2" spans="1:7">
      <c r="A650" s="414">
        <v>2081103</v>
      </c>
      <c r="B650" s="415" t="s">
        <v>71</v>
      </c>
      <c r="C650" s="416">
        <v>0</v>
      </c>
      <c r="D650" s="416">
        <v>0</v>
      </c>
      <c r="E650" s="416">
        <v>0</v>
      </c>
      <c r="F650" s="417">
        <f t="shared" si="20"/>
        <v>0</v>
      </c>
      <c r="G650" s="417">
        <f t="shared" si="21"/>
        <v>0</v>
      </c>
    </row>
    <row r="651" s="399" customFormat="1" outlineLevel="2" spans="1:7">
      <c r="A651" s="414">
        <v>2081104</v>
      </c>
      <c r="B651" s="415" t="s">
        <v>507</v>
      </c>
      <c r="C651" s="416">
        <v>40</v>
      </c>
      <c r="D651" s="416">
        <v>45.336739</v>
      </c>
      <c r="E651" s="416">
        <v>40</v>
      </c>
      <c r="F651" s="417">
        <f t="shared" si="20"/>
        <v>1</v>
      </c>
      <c r="G651" s="417">
        <f t="shared" si="21"/>
        <v>0.882286659391184</v>
      </c>
    </row>
    <row r="652" s="399" customFormat="1" outlineLevel="2" spans="1:7">
      <c r="A652" s="414">
        <v>2081105</v>
      </c>
      <c r="B652" s="415" t="s">
        <v>508</v>
      </c>
      <c r="C652" s="416">
        <v>0</v>
      </c>
      <c r="D652" s="416">
        <v>0</v>
      </c>
      <c r="E652" s="416">
        <v>0</v>
      </c>
      <c r="F652" s="417">
        <f t="shared" si="20"/>
        <v>0</v>
      </c>
      <c r="G652" s="417">
        <f t="shared" si="21"/>
        <v>0</v>
      </c>
    </row>
    <row r="653" s="399" customFormat="1" outlineLevel="2" spans="1:7">
      <c r="A653" s="414">
        <v>2081106</v>
      </c>
      <c r="B653" s="415" t="s">
        <v>509</v>
      </c>
      <c r="C653" s="416">
        <v>0</v>
      </c>
      <c r="D653" s="416">
        <v>0</v>
      </c>
      <c r="E653" s="416">
        <v>0</v>
      </c>
      <c r="F653" s="417">
        <f t="shared" si="20"/>
        <v>0</v>
      </c>
      <c r="G653" s="417">
        <f t="shared" si="21"/>
        <v>0</v>
      </c>
    </row>
    <row r="654" s="399" customFormat="1" outlineLevel="2" spans="1:7">
      <c r="A654" s="414">
        <v>2081107</v>
      </c>
      <c r="B654" s="415" t="s">
        <v>510</v>
      </c>
      <c r="C654" s="416">
        <v>400</v>
      </c>
      <c r="D654" s="416">
        <v>596.706</v>
      </c>
      <c r="E654" s="416">
        <v>400</v>
      </c>
      <c r="F654" s="417">
        <f t="shared" si="20"/>
        <v>1</v>
      </c>
      <c r="G654" s="417">
        <f t="shared" si="21"/>
        <v>0.670346870988393</v>
      </c>
    </row>
    <row r="655" s="399" customFormat="1" outlineLevel="2" spans="1:7">
      <c r="A655" s="414">
        <v>2081199</v>
      </c>
      <c r="B655" s="415" t="s">
        <v>511</v>
      </c>
      <c r="C655" s="416">
        <v>160</v>
      </c>
      <c r="D655" s="416">
        <v>164.89069</v>
      </c>
      <c r="E655" s="416">
        <v>50</v>
      </c>
      <c r="F655" s="417">
        <f t="shared" si="20"/>
        <v>0.3125</v>
      </c>
      <c r="G655" s="417">
        <f t="shared" si="21"/>
        <v>0.303231189098669</v>
      </c>
    </row>
    <row r="656" s="399" customFormat="1" outlineLevel="1" spans="1:7">
      <c r="A656" s="412">
        <v>20816</v>
      </c>
      <c r="B656" s="413" t="s">
        <v>512</v>
      </c>
      <c r="C656" s="410">
        <f>SUM(C657:C661)</f>
        <v>50</v>
      </c>
      <c r="D656" s="410">
        <f>SUM(D657:D661)</f>
        <v>50.992402</v>
      </c>
      <c r="E656" s="410">
        <f>SUM(E657:E661)</f>
        <v>50</v>
      </c>
      <c r="F656" s="411">
        <f t="shared" si="20"/>
        <v>1</v>
      </c>
      <c r="G656" s="411">
        <f t="shared" si="21"/>
        <v>0.980538237833942</v>
      </c>
    </row>
    <row r="657" s="399" customFormat="1" outlineLevel="2" spans="1:7">
      <c r="A657" s="414">
        <v>2081601</v>
      </c>
      <c r="B657" s="415" t="s">
        <v>69</v>
      </c>
      <c r="C657" s="416">
        <v>40</v>
      </c>
      <c r="D657" s="416">
        <v>41.535252</v>
      </c>
      <c r="E657" s="416">
        <v>40</v>
      </c>
      <c r="F657" s="417">
        <f t="shared" si="20"/>
        <v>1</v>
      </c>
      <c r="G657" s="417">
        <f t="shared" si="21"/>
        <v>0.9630373736507</v>
      </c>
    </row>
    <row r="658" s="399" customFormat="1" outlineLevel="2" spans="1:7">
      <c r="A658" s="414">
        <v>2081602</v>
      </c>
      <c r="B658" s="415" t="s">
        <v>70</v>
      </c>
      <c r="C658" s="416">
        <v>0</v>
      </c>
      <c r="D658" s="416">
        <v>0</v>
      </c>
      <c r="E658" s="416">
        <v>0</v>
      </c>
      <c r="F658" s="417">
        <f t="shared" si="20"/>
        <v>0</v>
      </c>
      <c r="G658" s="417">
        <f t="shared" si="21"/>
        <v>0</v>
      </c>
    </row>
    <row r="659" s="399" customFormat="1" outlineLevel="2" spans="1:7">
      <c r="A659" s="414">
        <v>2081603</v>
      </c>
      <c r="B659" s="415" t="s">
        <v>71</v>
      </c>
      <c r="C659" s="416">
        <v>0</v>
      </c>
      <c r="D659" s="416">
        <v>0</v>
      </c>
      <c r="E659" s="416">
        <v>0</v>
      </c>
      <c r="F659" s="417">
        <f t="shared" si="20"/>
        <v>0</v>
      </c>
      <c r="G659" s="417">
        <f t="shared" si="21"/>
        <v>0</v>
      </c>
    </row>
    <row r="660" s="399" customFormat="1" outlineLevel="2" spans="1:7">
      <c r="A660" s="414">
        <v>2081650</v>
      </c>
      <c r="B660" s="415" t="s">
        <v>78</v>
      </c>
      <c r="C660" s="416">
        <v>0</v>
      </c>
      <c r="D660" s="416">
        <v>0</v>
      </c>
      <c r="E660" s="416">
        <v>0</v>
      </c>
      <c r="F660" s="417">
        <f t="shared" si="20"/>
        <v>0</v>
      </c>
      <c r="G660" s="417">
        <f t="shared" si="21"/>
        <v>0</v>
      </c>
    </row>
    <row r="661" s="399" customFormat="1" outlineLevel="2" spans="1:7">
      <c r="A661" s="414">
        <v>2081699</v>
      </c>
      <c r="B661" s="415" t="s">
        <v>513</v>
      </c>
      <c r="C661" s="416">
        <v>10</v>
      </c>
      <c r="D661" s="416">
        <v>9.45715</v>
      </c>
      <c r="E661" s="416">
        <v>10</v>
      </c>
      <c r="F661" s="417">
        <f t="shared" si="20"/>
        <v>1</v>
      </c>
      <c r="G661" s="417">
        <f t="shared" si="21"/>
        <v>1.05740101404757</v>
      </c>
    </row>
    <row r="662" s="399" customFormat="1" outlineLevel="1" spans="1:7">
      <c r="A662" s="412">
        <v>20819</v>
      </c>
      <c r="B662" s="413" t="s">
        <v>514</v>
      </c>
      <c r="C662" s="410">
        <f>SUM(C663:C664)</f>
        <v>2310</v>
      </c>
      <c r="D662" s="410">
        <f>SUM(D663:D664)</f>
        <v>3634.3731</v>
      </c>
      <c r="E662" s="410">
        <f>SUM(E663:E664)</f>
        <v>3625</v>
      </c>
      <c r="F662" s="411">
        <f t="shared" si="20"/>
        <v>1.56926406926407</v>
      </c>
      <c r="G662" s="411">
        <f t="shared" si="21"/>
        <v>0.997420985754049</v>
      </c>
    </row>
    <row r="663" s="399" customFormat="1" outlineLevel="2" spans="1:7">
      <c r="A663" s="414">
        <v>2081901</v>
      </c>
      <c r="B663" s="415" t="s">
        <v>515</v>
      </c>
      <c r="C663" s="416">
        <v>110</v>
      </c>
      <c r="D663" s="416">
        <v>112.5664</v>
      </c>
      <c r="E663" s="416">
        <v>115</v>
      </c>
      <c r="F663" s="417">
        <f t="shared" si="20"/>
        <v>1.04545454545455</v>
      </c>
      <c r="G663" s="417">
        <f t="shared" si="21"/>
        <v>1.02161923984422</v>
      </c>
    </row>
    <row r="664" s="399" customFormat="1" outlineLevel="2" spans="1:7">
      <c r="A664" s="414">
        <v>2081902</v>
      </c>
      <c r="B664" s="415" t="s">
        <v>516</v>
      </c>
      <c r="C664" s="416">
        <v>2200</v>
      </c>
      <c r="D664" s="416">
        <v>3521.8067</v>
      </c>
      <c r="E664" s="416">
        <v>3510</v>
      </c>
      <c r="F664" s="417">
        <f t="shared" si="20"/>
        <v>1.59545454545455</v>
      </c>
      <c r="G664" s="417">
        <f t="shared" si="21"/>
        <v>0.996647544568531</v>
      </c>
    </row>
    <row r="665" s="399" customFormat="1" outlineLevel="1" spans="1:7">
      <c r="A665" s="412">
        <v>20820</v>
      </c>
      <c r="B665" s="413" t="s">
        <v>517</v>
      </c>
      <c r="C665" s="410">
        <f>SUM(C666:C667)</f>
        <v>200</v>
      </c>
      <c r="D665" s="410">
        <f>SUM(D666:D667)</f>
        <v>216.68</v>
      </c>
      <c r="E665" s="410">
        <f>SUM(E666:E667)</f>
        <v>220</v>
      </c>
      <c r="F665" s="411">
        <f t="shared" si="20"/>
        <v>1.1</v>
      </c>
      <c r="G665" s="411">
        <f t="shared" si="21"/>
        <v>1.01532213402252</v>
      </c>
    </row>
    <row r="666" s="399" customFormat="1" outlineLevel="2" spans="1:7">
      <c r="A666" s="414">
        <v>2082001</v>
      </c>
      <c r="B666" s="415" t="s">
        <v>518</v>
      </c>
      <c r="C666" s="416">
        <v>200</v>
      </c>
      <c r="D666" s="416">
        <v>216.68</v>
      </c>
      <c r="E666" s="416">
        <v>220</v>
      </c>
      <c r="F666" s="417">
        <f t="shared" si="20"/>
        <v>1.1</v>
      </c>
      <c r="G666" s="417">
        <f t="shared" si="21"/>
        <v>1.01532213402252</v>
      </c>
    </row>
    <row r="667" s="399" customFormat="1" outlineLevel="2" spans="1:7">
      <c r="A667" s="414">
        <v>2082002</v>
      </c>
      <c r="B667" s="415" t="s">
        <v>519</v>
      </c>
      <c r="C667" s="416"/>
      <c r="D667" s="416"/>
      <c r="E667" s="416"/>
      <c r="F667" s="417">
        <f t="shared" si="20"/>
        <v>0</v>
      </c>
      <c r="G667" s="417">
        <f t="shared" si="21"/>
        <v>0</v>
      </c>
    </row>
    <row r="668" s="399" customFormat="1" outlineLevel="1" spans="1:7">
      <c r="A668" s="412">
        <v>20821</v>
      </c>
      <c r="B668" s="413" t="s">
        <v>520</v>
      </c>
      <c r="C668" s="410">
        <f>SUM(C669:C670)</f>
        <v>1100</v>
      </c>
      <c r="D668" s="410">
        <f>SUM(D669:D670)</f>
        <v>1343.9044</v>
      </c>
      <c r="E668" s="410">
        <f>SUM(E669:E670)</f>
        <v>1400</v>
      </c>
      <c r="F668" s="411">
        <f t="shared" si="20"/>
        <v>1.27272727272727</v>
      </c>
      <c r="G668" s="411">
        <f t="shared" si="21"/>
        <v>1.04174076667953</v>
      </c>
    </row>
    <row r="669" s="399" customFormat="1" ht="27" outlineLevel="2" spans="1:7">
      <c r="A669" s="414">
        <v>2082101</v>
      </c>
      <c r="B669" s="415" t="s">
        <v>521</v>
      </c>
      <c r="C669" s="416"/>
      <c r="D669" s="416"/>
      <c r="E669" s="416"/>
      <c r="F669" s="417">
        <f t="shared" si="20"/>
        <v>0</v>
      </c>
      <c r="G669" s="417">
        <f t="shared" si="21"/>
        <v>0</v>
      </c>
    </row>
    <row r="670" s="399" customFormat="1" ht="27" outlineLevel="2" spans="1:7">
      <c r="A670" s="414">
        <v>2082102</v>
      </c>
      <c r="B670" s="415" t="s">
        <v>522</v>
      </c>
      <c r="C670" s="416">
        <v>1100</v>
      </c>
      <c r="D670" s="416">
        <v>1343.9044</v>
      </c>
      <c r="E670" s="416">
        <v>1400</v>
      </c>
      <c r="F670" s="417">
        <f t="shared" si="20"/>
        <v>1.27272727272727</v>
      </c>
      <c r="G670" s="417">
        <f t="shared" si="21"/>
        <v>1.04174076667953</v>
      </c>
    </row>
    <row r="671" s="399" customFormat="1" ht="27" outlineLevel="1" spans="1:7">
      <c r="A671" s="412">
        <v>20824</v>
      </c>
      <c r="B671" s="413" t="s">
        <v>523</v>
      </c>
      <c r="C671" s="410">
        <f>SUM(C672:C673)</f>
        <v>0</v>
      </c>
      <c r="D671" s="410">
        <f>SUM(D672:D673)</f>
        <v>0</v>
      </c>
      <c r="E671" s="410">
        <f>SUM(E672:E673)</f>
        <v>0</v>
      </c>
      <c r="F671" s="411">
        <f t="shared" si="20"/>
        <v>0</v>
      </c>
      <c r="G671" s="411">
        <f t="shared" si="21"/>
        <v>0</v>
      </c>
    </row>
    <row r="672" s="399" customFormat="1" ht="27" outlineLevel="2" spans="1:7">
      <c r="A672" s="414">
        <v>2082401</v>
      </c>
      <c r="B672" s="415" t="s">
        <v>524</v>
      </c>
      <c r="C672" s="416"/>
      <c r="D672" s="416"/>
      <c r="E672" s="416"/>
      <c r="F672" s="417">
        <f t="shared" si="20"/>
        <v>0</v>
      </c>
      <c r="G672" s="417">
        <f t="shared" si="21"/>
        <v>0</v>
      </c>
    </row>
    <row r="673" s="399" customFormat="1" ht="27" outlineLevel="2" spans="1:7">
      <c r="A673" s="414">
        <v>2082402</v>
      </c>
      <c r="B673" s="415" t="s">
        <v>525</v>
      </c>
      <c r="C673" s="416"/>
      <c r="D673" s="416"/>
      <c r="E673" s="416"/>
      <c r="F673" s="417">
        <f t="shared" si="20"/>
        <v>0</v>
      </c>
      <c r="G673" s="417">
        <f t="shared" si="21"/>
        <v>0</v>
      </c>
    </row>
    <row r="674" s="399" customFormat="1" outlineLevel="1" spans="1:7">
      <c r="A674" s="412">
        <v>20825</v>
      </c>
      <c r="B674" s="413" t="s">
        <v>526</v>
      </c>
      <c r="C674" s="410">
        <f>SUM(C675:C676)</f>
        <v>200</v>
      </c>
      <c r="D674" s="410">
        <f>SUM(D675:D676)</f>
        <v>215</v>
      </c>
      <c r="E674" s="410">
        <f>SUM(E675:E676)</f>
        <v>215</v>
      </c>
      <c r="F674" s="411">
        <f t="shared" si="20"/>
        <v>1.075</v>
      </c>
      <c r="G674" s="411">
        <f t="shared" si="21"/>
        <v>1</v>
      </c>
    </row>
    <row r="675" s="399" customFormat="1" outlineLevel="2" spans="1:7">
      <c r="A675" s="414">
        <v>2082501</v>
      </c>
      <c r="B675" s="415" t="s">
        <v>527</v>
      </c>
      <c r="C675" s="416"/>
      <c r="D675" s="416"/>
      <c r="E675" s="416"/>
      <c r="F675" s="417">
        <f t="shared" si="20"/>
        <v>0</v>
      </c>
      <c r="G675" s="417">
        <f t="shared" si="21"/>
        <v>0</v>
      </c>
    </row>
    <row r="676" s="399" customFormat="1" outlineLevel="2" spans="1:7">
      <c r="A676" s="414">
        <v>2082502</v>
      </c>
      <c r="B676" s="415" t="s">
        <v>528</v>
      </c>
      <c r="C676" s="416">
        <v>200</v>
      </c>
      <c r="D676" s="416">
        <v>215</v>
      </c>
      <c r="E676" s="416">
        <v>215</v>
      </c>
      <c r="F676" s="417">
        <f t="shared" si="20"/>
        <v>1.075</v>
      </c>
      <c r="G676" s="417">
        <f t="shared" si="21"/>
        <v>1</v>
      </c>
    </row>
    <row r="677" s="399" customFormat="1" ht="27" outlineLevel="1" spans="1:7">
      <c r="A677" s="412">
        <v>20826</v>
      </c>
      <c r="B677" s="413" t="s">
        <v>529</v>
      </c>
      <c r="C677" s="410">
        <f>SUM(C678:C680)</f>
        <v>4000</v>
      </c>
      <c r="D677" s="410">
        <f>SUM(D678:D680)</f>
        <v>8109.432193</v>
      </c>
      <c r="E677" s="410">
        <f>SUM(E678:E680)</f>
        <v>6480</v>
      </c>
      <c r="F677" s="411">
        <f t="shared" si="20"/>
        <v>1.62</v>
      </c>
      <c r="G677" s="411">
        <f t="shared" si="21"/>
        <v>0.799069508910067</v>
      </c>
    </row>
    <row r="678" s="399" customFormat="1" ht="27" outlineLevel="2" spans="1:7">
      <c r="A678" s="414">
        <v>2082601</v>
      </c>
      <c r="B678" s="415" t="s">
        <v>530</v>
      </c>
      <c r="C678" s="416"/>
      <c r="D678" s="416"/>
      <c r="E678" s="416"/>
      <c r="F678" s="417">
        <f t="shared" si="20"/>
        <v>0</v>
      </c>
      <c r="G678" s="417">
        <f t="shared" si="21"/>
        <v>0</v>
      </c>
    </row>
    <row r="679" s="399" customFormat="1" ht="27" outlineLevel="2" spans="1:7">
      <c r="A679" s="414">
        <v>2082602</v>
      </c>
      <c r="B679" s="415" t="s">
        <v>531</v>
      </c>
      <c r="C679" s="416">
        <v>4000</v>
      </c>
      <c r="D679" s="416">
        <v>8109.432193</v>
      </c>
      <c r="E679" s="416">
        <v>6480</v>
      </c>
      <c r="F679" s="417">
        <f t="shared" si="20"/>
        <v>1.62</v>
      </c>
      <c r="G679" s="417">
        <f t="shared" si="21"/>
        <v>0.799069508910067</v>
      </c>
    </row>
    <row r="680" s="399" customFormat="1" ht="27" outlineLevel="2" spans="1:7">
      <c r="A680" s="414">
        <v>2082699</v>
      </c>
      <c r="B680" s="415" t="s">
        <v>532</v>
      </c>
      <c r="C680" s="416"/>
      <c r="D680" s="416"/>
      <c r="E680" s="416"/>
      <c r="F680" s="417">
        <f t="shared" si="20"/>
        <v>0</v>
      </c>
      <c r="G680" s="417">
        <f t="shared" si="21"/>
        <v>0</v>
      </c>
    </row>
    <row r="681" s="399" customFormat="1" ht="27" outlineLevel="1" spans="1:7">
      <c r="A681" s="412">
        <v>20827</v>
      </c>
      <c r="B681" s="413" t="s">
        <v>533</v>
      </c>
      <c r="C681" s="410">
        <f>SUM(C682:C684)</f>
        <v>15</v>
      </c>
      <c r="D681" s="410">
        <f>SUM(D682:D684)</f>
        <v>13.205408</v>
      </c>
      <c r="E681" s="410">
        <f>SUM(E682:E684)</f>
        <v>14</v>
      </c>
      <c r="F681" s="411">
        <f t="shared" si="20"/>
        <v>0.933333333333333</v>
      </c>
      <c r="G681" s="411">
        <f t="shared" si="21"/>
        <v>1.06017171146851</v>
      </c>
    </row>
    <row r="682" s="399" customFormat="1" ht="27" outlineLevel="2" spans="1:7">
      <c r="A682" s="414">
        <v>2082701</v>
      </c>
      <c r="B682" s="415" t="s">
        <v>534</v>
      </c>
      <c r="C682" s="416">
        <v>10</v>
      </c>
      <c r="D682" s="416">
        <v>8.62296</v>
      </c>
      <c r="E682" s="416">
        <v>9</v>
      </c>
      <c r="F682" s="417">
        <f t="shared" si="20"/>
        <v>0.9</v>
      </c>
      <c r="G682" s="417">
        <f t="shared" si="21"/>
        <v>1.0437251245512</v>
      </c>
    </row>
    <row r="683" s="399" customFormat="1" ht="27" outlineLevel="2" spans="1:7">
      <c r="A683" s="414">
        <v>2082702</v>
      </c>
      <c r="B683" s="415" t="s">
        <v>535</v>
      </c>
      <c r="C683" s="416">
        <v>5</v>
      </c>
      <c r="D683" s="416">
        <v>4.582448</v>
      </c>
      <c r="E683" s="416">
        <v>5</v>
      </c>
      <c r="F683" s="417">
        <f t="shared" si="20"/>
        <v>1</v>
      </c>
      <c r="G683" s="417">
        <f t="shared" si="21"/>
        <v>1.0911198555881</v>
      </c>
    </row>
    <row r="684" s="399" customFormat="1" ht="27" outlineLevel="2" spans="1:7">
      <c r="A684" s="414">
        <v>2082799</v>
      </c>
      <c r="B684" s="415" t="s">
        <v>536</v>
      </c>
      <c r="C684" s="416"/>
      <c r="D684" s="416"/>
      <c r="E684" s="416"/>
      <c r="F684" s="417">
        <f t="shared" si="20"/>
        <v>0</v>
      </c>
      <c r="G684" s="417">
        <f t="shared" si="21"/>
        <v>0</v>
      </c>
    </row>
    <row r="685" s="399" customFormat="1" outlineLevel="1" spans="1:7">
      <c r="A685" s="412">
        <v>20828</v>
      </c>
      <c r="B685" s="413" t="s">
        <v>537</v>
      </c>
      <c r="C685" s="410">
        <f>SUM(C686:C693)</f>
        <v>210</v>
      </c>
      <c r="D685" s="410">
        <f>SUM(D686:D693)</f>
        <v>230.843205</v>
      </c>
      <c r="E685" s="410">
        <f>SUM(E686:E693)</f>
        <v>220</v>
      </c>
      <c r="F685" s="411">
        <f t="shared" si="20"/>
        <v>1.04761904761905</v>
      </c>
      <c r="G685" s="411">
        <f t="shared" si="21"/>
        <v>0.953027835495526</v>
      </c>
    </row>
    <row r="686" s="399" customFormat="1" outlineLevel="2" spans="1:7">
      <c r="A686" s="414">
        <v>2082801</v>
      </c>
      <c r="B686" s="415" t="s">
        <v>69</v>
      </c>
      <c r="C686" s="416">
        <v>140</v>
      </c>
      <c r="D686" s="416">
        <v>145.82264</v>
      </c>
      <c r="E686" s="416">
        <v>150</v>
      </c>
      <c r="F686" s="417">
        <f t="shared" si="20"/>
        <v>1.07142857142857</v>
      </c>
      <c r="G686" s="417">
        <f t="shared" si="21"/>
        <v>1.02864685483681</v>
      </c>
    </row>
    <row r="687" s="399" customFormat="1" outlineLevel="2" spans="1:7">
      <c r="A687" s="414">
        <v>2082802</v>
      </c>
      <c r="B687" s="415" t="s">
        <v>70</v>
      </c>
      <c r="C687" s="416">
        <v>10</v>
      </c>
      <c r="D687" s="416">
        <v>12</v>
      </c>
      <c r="E687" s="416">
        <v>10</v>
      </c>
      <c r="F687" s="417">
        <f t="shared" si="20"/>
        <v>1</v>
      </c>
      <c r="G687" s="417">
        <f t="shared" si="21"/>
        <v>0.833333333333333</v>
      </c>
    </row>
    <row r="688" s="399" customFormat="1" outlineLevel="2" spans="1:7">
      <c r="A688" s="414">
        <v>2082803</v>
      </c>
      <c r="B688" s="415" t="s">
        <v>71</v>
      </c>
      <c r="C688" s="416">
        <v>0</v>
      </c>
      <c r="D688" s="416">
        <v>0</v>
      </c>
      <c r="E688" s="416">
        <v>0</v>
      </c>
      <c r="F688" s="417">
        <f t="shared" si="20"/>
        <v>0</v>
      </c>
      <c r="G688" s="417">
        <f t="shared" si="21"/>
        <v>0</v>
      </c>
    </row>
    <row r="689" s="399" customFormat="1" outlineLevel="2" spans="1:7">
      <c r="A689" s="414">
        <v>2082804</v>
      </c>
      <c r="B689" s="415" t="s">
        <v>538</v>
      </c>
      <c r="C689" s="416">
        <v>40</v>
      </c>
      <c r="D689" s="416">
        <v>42.9324</v>
      </c>
      <c r="E689" s="416">
        <v>40</v>
      </c>
      <c r="F689" s="417">
        <f t="shared" si="20"/>
        <v>1</v>
      </c>
      <c r="G689" s="417">
        <f t="shared" si="21"/>
        <v>0.931697272922082</v>
      </c>
    </row>
    <row r="690" s="399" customFormat="1" outlineLevel="2" spans="1:7">
      <c r="A690" s="414">
        <v>2082805</v>
      </c>
      <c r="B690" s="415" t="s">
        <v>539</v>
      </c>
      <c r="C690" s="416">
        <v>0</v>
      </c>
      <c r="D690" s="416">
        <v>0</v>
      </c>
      <c r="E690" s="416">
        <v>0</v>
      </c>
      <c r="F690" s="417">
        <f t="shared" si="20"/>
        <v>0</v>
      </c>
      <c r="G690" s="417">
        <f t="shared" si="21"/>
        <v>0</v>
      </c>
    </row>
    <row r="691" s="399" customFormat="1" outlineLevel="2" spans="1:7">
      <c r="A691" s="414">
        <v>2082806</v>
      </c>
      <c r="B691" s="415" t="s">
        <v>110</v>
      </c>
      <c r="C691" s="416">
        <v>0</v>
      </c>
      <c r="D691" s="416">
        <v>0</v>
      </c>
      <c r="E691" s="416">
        <v>0</v>
      </c>
      <c r="F691" s="417"/>
      <c r="G691" s="417"/>
    </row>
    <row r="692" s="399" customFormat="1" outlineLevel="2" spans="1:7">
      <c r="A692" s="414">
        <v>2082850</v>
      </c>
      <c r="B692" s="415" t="s">
        <v>78</v>
      </c>
      <c r="C692" s="416">
        <v>0</v>
      </c>
      <c r="D692" s="416">
        <v>0</v>
      </c>
      <c r="E692" s="416">
        <v>0</v>
      </c>
      <c r="F692" s="417">
        <f t="shared" ref="F692:F755" si="22">IF(C692&gt;0,E692/C692,0)</f>
        <v>0</v>
      </c>
      <c r="G692" s="417">
        <f t="shared" ref="G692:G755" si="23">IF(D692&gt;0,E692/D692,0)</f>
        <v>0</v>
      </c>
    </row>
    <row r="693" s="399" customFormat="1" ht="27" outlineLevel="2" spans="1:7">
      <c r="A693" s="414">
        <v>2082899</v>
      </c>
      <c r="B693" s="415" t="s">
        <v>540</v>
      </c>
      <c r="C693" s="416">
        <v>20</v>
      </c>
      <c r="D693" s="416">
        <v>30.088165</v>
      </c>
      <c r="E693" s="416">
        <v>20</v>
      </c>
      <c r="F693" s="417">
        <f t="shared" si="22"/>
        <v>1</v>
      </c>
      <c r="G693" s="417">
        <f t="shared" si="23"/>
        <v>0.664713185400306</v>
      </c>
    </row>
    <row r="694" s="399" customFormat="1" outlineLevel="1" spans="1:7">
      <c r="A694" s="412">
        <v>20830</v>
      </c>
      <c r="B694" s="413" t="s">
        <v>541</v>
      </c>
      <c r="C694" s="410">
        <f>SUM(C695:C696)</f>
        <v>0</v>
      </c>
      <c r="D694" s="410">
        <f>SUM(D695:D696)</f>
        <v>0</v>
      </c>
      <c r="E694" s="410">
        <f>SUM(E695:E696)</f>
        <v>0</v>
      </c>
      <c r="F694" s="411">
        <f t="shared" si="22"/>
        <v>0</v>
      </c>
      <c r="G694" s="411">
        <f t="shared" si="23"/>
        <v>0</v>
      </c>
    </row>
    <row r="695" s="399" customFormat="1" ht="27" outlineLevel="2" spans="1:7">
      <c r="A695" s="414">
        <v>2083001</v>
      </c>
      <c r="B695" s="415" t="s">
        <v>542</v>
      </c>
      <c r="C695" s="416"/>
      <c r="D695" s="416"/>
      <c r="E695" s="416"/>
      <c r="F695" s="417">
        <f t="shared" si="22"/>
        <v>0</v>
      </c>
      <c r="G695" s="417">
        <f t="shared" si="23"/>
        <v>0</v>
      </c>
    </row>
    <row r="696" s="399" customFormat="1" ht="27" outlineLevel="2" spans="1:7">
      <c r="A696" s="414">
        <v>2083099</v>
      </c>
      <c r="B696" s="415" t="s">
        <v>543</v>
      </c>
      <c r="C696" s="416"/>
      <c r="D696" s="416"/>
      <c r="E696" s="416"/>
      <c r="F696" s="417">
        <f t="shared" si="22"/>
        <v>0</v>
      </c>
      <c r="G696" s="417">
        <f t="shared" si="23"/>
        <v>0</v>
      </c>
    </row>
    <row r="697" s="399" customFormat="1" outlineLevel="1" spans="1:7">
      <c r="A697" s="412">
        <v>20899</v>
      </c>
      <c r="B697" s="413" t="s">
        <v>544</v>
      </c>
      <c r="C697" s="410">
        <f>SUM(C698)</f>
        <v>100</v>
      </c>
      <c r="D697" s="410">
        <f>SUM(D698)</f>
        <v>129.786741</v>
      </c>
      <c r="E697" s="410">
        <f>SUM(E698)</f>
        <v>0</v>
      </c>
      <c r="F697" s="411">
        <f t="shared" si="22"/>
        <v>0</v>
      </c>
      <c r="G697" s="411">
        <f t="shared" si="23"/>
        <v>0</v>
      </c>
    </row>
    <row r="698" s="399" customFormat="1" outlineLevel="2" spans="1:7">
      <c r="A698" s="414">
        <v>2089999</v>
      </c>
      <c r="B698" s="415" t="s">
        <v>544</v>
      </c>
      <c r="C698" s="416">
        <v>100</v>
      </c>
      <c r="D698" s="416">
        <v>129.786741</v>
      </c>
      <c r="E698" s="416"/>
      <c r="F698" s="417">
        <f t="shared" si="22"/>
        <v>0</v>
      </c>
      <c r="G698" s="417">
        <f t="shared" si="23"/>
        <v>0</v>
      </c>
    </row>
    <row r="699" s="401" customFormat="1" ht="20" customHeight="1" spans="1:7">
      <c r="A699" s="408">
        <v>210</v>
      </c>
      <c r="B699" s="409" t="s">
        <v>545</v>
      </c>
      <c r="C699" s="410">
        <f>SUM(C700,C705,C720,C724,C736,C739,C743,C748,C752,C756,C759,C768,C770,C777,C782,C785)</f>
        <v>11126</v>
      </c>
      <c r="D699" s="410">
        <f>SUM(D700,D705,D720,D724,D736,D739,D743,D748,D752,D756,D759,D768,D770,D777,D782,D785)</f>
        <v>10984.915379</v>
      </c>
      <c r="E699" s="410">
        <f>SUM(E700,E705,E720,E724,E736,E739,E743,E748,E752,E756,E759,E768,E770,E777,E782,E785)</f>
        <v>8800</v>
      </c>
      <c r="F699" s="411">
        <f t="shared" si="22"/>
        <v>0.790940140212116</v>
      </c>
      <c r="G699" s="411">
        <f t="shared" si="23"/>
        <v>0.801098569846343</v>
      </c>
    </row>
    <row r="700" s="399" customFormat="1" outlineLevel="1" spans="1:7">
      <c r="A700" s="412">
        <v>21001</v>
      </c>
      <c r="B700" s="413" t="s">
        <v>546</v>
      </c>
      <c r="C700" s="410">
        <f>SUM(C701:C704)</f>
        <v>1359</v>
      </c>
      <c r="D700" s="410">
        <f>SUM(D701:D704)</f>
        <v>1421.512418</v>
      </c>
      <c r="E700" s="410">
        <f>SUM(E701:E704)</f>
        <v>1240</v>
      </c>
      <c r="F700" s="411">
        <f t="shared" si="22"/>
        <v>0.912435614422369</v>
      </c>
      <c r="G700" s="411">
        <f t="shared" si="23"/>
        <v>0.872310353605367</v>
      </c>
    </row>
    <row r="701" s="399" customFormat="1" outlineLevel="2" spans="1:7">
      <c r="A701" s="414">
        <v>2100101</v>
      </c>
      <c r="B701" s="415" t="s">
        <v>69</v>
      </c>
      <c r="C701" s="416">
        <v>350</v>
      </c>
      <c r="D701" s="416">
        <v>323.390448</v>
      </c>
      <c r="E701" s="416">
        <v>330</v>
      </c>
      <c r="F701" s="417">
        <f t="shared" si="22"/>
        <v>0.942857142857143</v>
      </c>
      <c r="G701" s="417">
        <f t="shared" si="23"/>
        <v>1.02043830311277</v>
      </c>
    </row>
    <row r="702" s="399" customFormat="1" outlineLevel="2" spans="1:7">
      <c r="A702" s="414">
        <v>2100102</v>
      </c>
      <c r="B702" s="415" t="s">
        <v>70</v>
      </c>
      <c r="C702" s="416">
        <v>9</v>
      </c>
      <c r="D702" s="416">
        <v>8.5</v>
      </c>
      <c r="E702" s="416">
        <v>10</v>
      </c>
      <c r="F702" s="417">
        <f t="shared" si="22"/>
        <v>1.11111111111111</v>
      </c>
      <c r="G702" s="417">
        <f t="shared" si="23"/>
        <v>1.17647058823529</v>
      </c>
    </row>
    <row r="703" s="399" customFormat="1" outlineLevel="2" spans="1:7">
      <c r="A703" s="414">
        <v>2100103</v>
      </c>
      <c r="B703" s="415" t="s">
        <v>71</v>
      </c>
      <c r="C703" s="416">
        <v>0</v>
      </c>
      <c r="D703" s="416">
        <v>0</v>
      </c>
      <c r="E703" s="416">
        <v>0</v>
      </c>
      <c r="F703" s="417">
        <f t="shared" si="22"/>
        <v>0</v>
      </c>
      <c r="G703" s="417">
        <f t="shared" si="23"/>
        <v>0</v>
      </c>
    </row>
    <row r="704" s="399" customFormat="1" ht="27" outlineLevel="2" spans="1:7">
      <c r="A704" s="414">
        <v>2100199</v>
      </c>
      <c r="B704" s="415" t="s">
        <v>547</v>
      </c>
      <c r="C704" s="416">
        <v>1000</v>
      </c>
      <c r="D704" s="416">
        <v>1089.62197</v>
      </c>
      <c r="E704" s="416">
        <v>900</v>
      </c>
      <c r="F704" s="417">
        <f t="shared" si="22"/>
        <v>0.9</v>
      </c>
      <c r="G704" s="417">
        <f t="shared" si="23"/>
        <v>0.825974535003181</v>
      </c>
    </row>
    <row r="705" s="399" customFormat="1" outlineLevel="1" spans="1:7">
      <c r="A705" s="412">
        <v>21002</v>
      </c>
      <c r="B705" s="413" t="s">
        <v>548</v>
      </c>
      <c r="C705" s="410">
        <f>SUM(C706:C719)</f>
        <v>0</v>
      </c>
      <c r="D705" s="410">
        <f>SUM(D706:D719)</f>
        <v>0</v>
      </c>
      <c r="E705" s="410">
        <f>SUM(E706:E719)</f>
        <v>0</v>
      </c>
      <c r="F705" s="411">
        <f t="shared" si="22"/>
        <v>0</v>
      </c>
      <c r="G705" s="411">
        <f t="shared" si="23"/>
        <v>0</v>
      </c>
    </row>
    <row r="706" s="399" customFormat="1" outlineLevel="2" spans="1:7">
      <c r="A706" s="414">
        <v>2100201</v>
      </c>
      <c r="B706" s="415" t="s">
        <v>549</v>
      </c>
      <c r="C706" s="416"/>
      <c r="D706" s="416"/>
      <c r="E706" s="416"/>
      <c r="F706" s="417">
        <f t="shared" si="22"/>
        <v>0</v>
      </c>
      <c r="G706" s="417">
        <f t="shared" si="23"/>
        <v>0</v>
      </c>
    </row>
    <row r="707" s="399" customFormat="1" outlineLevel="2" spans="1:7">
      <c r="A707" s="414">
        <v>2100202</v>
      </c>
      <c r="B707" s="415" t="s">
        <v>550</v>
      </c>
      <c r="C707" s="416"/>
      <c r="D707" s="416"/>
      <c r="E707" s="416"/>
      <c r="F707" s="417">
        <f t="shared" si="22"/>
        <v>0</v>
      </c>
      <c r="G707" s="417">
        <f t="shared" si="23"/>
        <v>0</v>
      </c>
    </row>
    <row r="708" s="399" customFormat="1" outlineLevel="2" spans="1:7">
      <c r="A708" s="414">
        <v>2100203</v>
      </c>
      <c r="B708" s="415" t="s">
        <v>551</v>
      </c>
      <c r="C708" s="416"/>
      <c r="D708" s="416"/>
      <c r="E708" s="416"/>
      <c r="F708" s="417">
        <f t="shared" si="22"/>
        <v>0</v>
      </c>
      <c r="G708" s="417">
        <f t="shared" si="23"/>
        <v>0</v>
      </c>
    </row>
    <row r="709" s="399" customFormat="1" outlineLevel="2" spans="1:7">
      <c r="A709" s="414">
        <v>2100204</v>
      </c>
      <c r="B709" s="415" t="s">
        <v>552</v>
      </c>
      <c r="C709" s="416"/>
      <c r="D709" s="416"/>
      <c r="E709" s="416"/>
      <c r="F709" s="417">
        <f t="shared" si="22"/>
        <v>0</v>
      </c>
      <c r="G709" s="417">
        <f t="shared" si="23"/>
        <v>0</v>
      </c>
    </row>
    <row r="710" s="399" customFormat="1" outlineLevel="2" spans="1:7">
      <c r="A710" s="414">
        <v>2100205</v>
      </c>
      <c r="B710" s="415" t="s">
        <v>553</v>
      </c>
      <c r="C710" s="416"/>
      <c r="D710" s="416"/>
      <c r="E710" s="416"/>
      <c r="F710" s="417">
        <f t="shared" si="22"/>
        <v>0</v>
      </c>
      <c r="G710" s="417">
        <f t="shared" si="23"/>
        <v>0</v>
      </c>
    </row>
    <row r="711" s="399" customFormat="1" outlineLevel="2" spans="1:7">
      <c r="A711" s="414">
        <v>2100206</v>
      </c>
      <c r="B711" s="415" t="s">
        <v>554</v>
      </c>
      <c r="C711" s="416"/>
      <c r="D711" s="416"/>
      <c r="E711" s="416"/>
      <c r="F711" s="417">
        <f t="shared" si="22"/>
        <v>0</v>
      </c>
      <c r="G711" s="417">
        <f t="shared" si="23"/>
        <v>0</v>
      </c>
    </row>
    <row r="712" s="399" customFormat="1" outlineLevel="2" spans="1:7">
      <c r="A712" s="414">
        <v>2100207</v>
      </c>
      <c r="B712" s="415" t="s">
        <v>555</v>
      </c>
      <c r="C712" s="416"/>
      <c r="D712" s="416"/>
      <c r="E712" s="416"/>
      <c r="F712" s="417">
        <f t="shared" si="22"/>
        <v>0</v>
      </c>
      <c r="G712" s="417">
        <f t="shared" si="23"/>
        <v>0</v>
      </c>
    </row>
    <row r="713" s="399" customFormat="1" outlineLevel="2" spans="1:7">
      <c r="A713" s="414">
        <v>2100208</v>
      </c>
      <c r="B713" s="415" t="s">
        <v>556</v>
      </c>
      <c r="C713" s="416"/>
      <c r="D713" s="416"/>
      <c r="E713" s="416"/>
      <c r="F713" s="417">
        <f t="shared" si="22"/>
        <v>0</v>
      </c>
      <c r="G713" s="417">
        <f t="shared" si="23"/>
        <v>0</v>
      </c>
    </row>
    <row r="714" s="399" customFormat="1" outlineLevel="2" spans="1:7">
      <c r="A714" s="414">
        <v>2100209</v>
      </c>
      <c r="B714" s="415" t="s">
        <v>557</v>
      </c>
      <c r="C714" s="416"/>
      <c r="D714" s="416"/>
      <c r="E714" s="416"/>
      <c r="F714" s="417">
        <f t="shared" si="22"/>
        <v>0</v>
      </c>
      <c r="G714" s="417">
        <f t="shared" si="23"/>
        <v>0</v>
      </c>
    </row>
    <row r="715" s="399" customFormat="1" outlineLevel="2" spans="1:7">
      <c r="A715" s="414">
        <v>2100210</v>
      </c>
      <c r="B715" s="415" t="s">
        <v>558</v>
      </c>
      <c r="C715" s="416"/>
      <c r="D715" s="416"/>
      <c r="E715" s="416"/>
      <c r="F715" s="417">
        <f t="shared" si="22"/>
        <v>0</v>
      </c>
      <c r="G715" s="417">
        <f t="shared" si="23"/>
        <v>0</v>
      </c>
    </row>
    <row r="716" s="399" customFormat="1" outlineLevel="2" spans="1:7">
      <c r="A716" s="414">
        <v>2100211</v>
      </c>
      <c r="B716" s="415" t="s">
        <v>559</v>
      </c>
      <c r="C716" s="416"/>
      <c r="D716" s="416"/>
      <c r="E716" s="416"/>
      <c r="F716" s="417">
        <f t="shared" si="22"/>
        <v>0</v>
      </c>
      <c r="G716" s="417">
        <f t="shared" si="23"/>
        <v>0</v>
      </c>
    </row>
    <row r="717" s="399" customFormat="1" outlineLevel="2" spans="1:7">
      <c r="A717" s="414">
        <v>2100212</v>
      </c>
      <c r="B717" s="415" t="s">
        <v>560</v>
      </c>
      <c r="C717" s="416"/>
      <c r="D717" s="416"/>
      <c r="E717" s="416"/>
      <c r="F717" s="417">
        <f t="shared" si="22"/>
        <v>0</v>
      </c>
      <c r="G717" s="417">
        <f t="shared" si="23"/>
        <v>0</v>
      </c>
    </row>
    <row r="718" s="399" customFormat="1" outlineLevel="2" spans="1:7">
      <c r="A718" s="414">
        <v>2100213</v>
      </c>
      <c r="B718" s="415" t="s">
        <v>561</v>
      </c>
      <c r="C718" s="416"/>
      <c r="D718" s="416"/>
      <c r="E718" s="416"/>
      <c r="F718" s="417">
        <f t="shared" si="22"/>
        <v>0</v>
      </c>
      <c r="G718" s="417">
        <f t="shared" si="23"/>
        <v>0</v>
      </c>
    </row>
    <row r="719" s="399" customFormat="1" outlineLevel="2" spans="1:7">
      <c r="A719" s="414">
        <v>2100299</v>
      </c>
      <c r="B719" s="415" t="s">
        <v>562</v>
      </c>
      <c r="C719" s="416"/>
      <c r="D719" s="416"/>
      <c r="E719" s="416"/>
      <c r="F719" s="417">
        <f t="shared" si="22"/>
        <v>0</v>
      </c>
      <c r="G719" s="417">
        <f t="shared" si="23"/>
        <v>0</v>
      </c>
    </row>
    <row r="720" s="399" customFormat="1" outlineLevel="1" spans="1:7">
      <c r="A720" s="412">
        <v>21003</v>
      </c>
      <c r="B720" s="413" t="s">
        <v>563</v>
      </c>
      <c r="C720" s="410">
        <f>SUM(C721:C723)</f>
        <v>3551</v>
      </c>
      <c r="D720" s="410">
        <f>SUM(D721:D723)</f>
        <v>2663.085934</v>
      </c>
      <c r="E720" s="410">
        <f>SUM(E721:E723)</f>
        <v>2460</v>
      </c>
      <c r="F720" s="411">
        <f t="shared" si="22"/>
        <v>0.69276260208392</v>
      </c>
      <c r="G720" s="411">
        <f t="shared" si="23"/>
        <v>0.923740375251443</v>
      </c>
    </row>
    <row r="721" s="399" customFormat="1" outlineLevel="2" spans="1:7">
      <c r="A721" s="414">
        <v>2100301</v>
      </c>
      <c r="B721" s="415" t="s">
        <v>564</v>
      </c>
      <c r="C721" s="416">
        <v>0</v>
      </c>
      <c r="D721" s="416">
        <v>0</v>
      </c>
      <c r="E721" s="416">
        <v>0</v>
      </c>
      <c r="F721" s="417">
        <f t="shared" si="22"/>
        <v>0</v>
      </c>
      <c r="G721" s="417">
        <f t="shared" si="23"/>
        <v>0</v>
      </c>
    </row>
    <row r="722" s="399" customFormat="1" outlineLevel="2" spans="1:7">
      <c r="A722" s="414">
        <v>2100302</v>
      </c>
      <c r="B722" s="415" t="s">
        <v>565</v>
      </c>
      <c r="C722" s="416">
        <v>3281</v>
      </c>
      <c r="D722" s="416">
        <v>2241.017178</v>
      </c>
      <c r="E722" s="416">
        <v>2200</v>
      </c>
      <c r="F722" s="417">
        <f t="shared" si="22"/>
        <v>0.670527278268821</v>
      </c>
      <c r="G722" s="417">
        <f t="shared" si="23"/>
        <v>0.981697071132402</v>
      </c>
    </row>
    <row r="723" s="399" customFormat="1" ht="27" outlineLevel="2" spans="1:7">
      <c r="A723" s="414">
        <v>2100399</v>
      </c>
      <c r="B723" s="415" t="s">
        <v>566</v>
      </c>
      <c r="C723" s="416">
        <v>270</v>
      </c>
      <c r="D723" s="416">
        <v>422.068756</v>
      </c>
      <c r="E723" s="416">
        <v>260</v>
      </c>
      <c r="F723" s="417">
        <f t="shared" si="22"/>
        <v>0.962962962962963</v>
      </c>
      <c r="G723" s="417">
        <f t="shared" si="23"/>
        <v>0.616013377687686</v>
      </c>
    </row>
    <row r="724" s="399" customFormat="1" outlineLevel="1" spans="1:7">
      <c r="A724" s="412">
        <v>21004</v>
      </c>
      <c r="B724" s="413" t="s">
        <v>567</v>
      </c>
      <c r="C724" s="410">
        <f>SUM(C725:C735)</f>
        <v>1830</v>
      </c>
      <c r="D724" s="410">
        <f>SUM(D725:D735)</f>
        <v>2041.656362</v>
      </c>
      <c r="E724" s="410">
        <f>SUM(E725:E735)</f>
        <v>862</v>
      </c>
      <c r="F724" s="411">
        <f t="shared" si="22"/>
        <v>0.47103825136612</v>
      </c>
      <c r="G724" s="411">
        <f t="shared" si="23"/>
        <v>0.422206212584956</v>
      </c>
    </row>
    <row r="725" s="399" customFormat="1" outlineLevel="2" spans="1:7">
      <c r="A725" s="414">
        <v>2100401</v>
      </c>
      <c r="B725" s="415" t="s">
        <v>568</v>
      </c>
      <c r="C725" s="416">
        <v>0</v>
      </c>
      <c r="D725" s="416">
        <v>0</v>
      </c>
      <c r="E725" s="416">
        <v>0</v>
      </c>
      <c r="F725" s="417">
        <f t="shared" si="22"/>
        <v>0</v>
      </c>
      <c r="G725" s="417">
        <f t="shared" si="23"/>
        <v>0</v>
      </c>
    </row>
    <row r="726" s="399" customFormat="1" outlineLevel="2" spans="1:7">
      <c r="A726" s="414">
        <v>2100402</v>
      </c>
      <c r="B726" s="415" t="s">
        <v>569</v>
      </c>
      <c r="C726" s="416">
        <v>40</v>
      </c>
      <c r="D726" s="416">
        <v>39.992222</v>
      </c>
      <c r="E726" s="416">
        <v>39</v>
      </c>
      <c r="F726" s="417">
        <f t="shared" si="22"/>
        <v>0.975</v>
      </c>
      <c r="G726" s="417">
        <f t="shared" si="23"/>
        <v>0.975189625622702</v>
      </c>
    </row>
    <row r="727" s="399" customFormat="1" outlineLevel="2" spans="1:7">
      <c r="A727" s="414">
        <v>2100403</v>
      </c>
      <c r="B727" s="415" t="s">
        <v>570</v>
      </c>
      <c r="C727" s="416">
        <v>0</v>
      </c>
      <c r="D727" s="416">
        <v>0</v>
      </c>
      <c r="E727" s="416">
        <v>0</v>
      </c>
      <c r="F727" s="417">
        <f t="shared" si="22"/>
        <v>0</v>
      </c>
      <c r="G727" s="417">
        <f t="shared" si="23"/>
        <v>0</v>
      </c>
    </row>
    <row r="728" s="399" customFormat="1" outlineLevel="2" spans="1:7">
      <c r="A728" s="414">
        <v>2100404</v>
      </c>
      <c r="B728" s="415" t="s">
        <v>571</v>
      </c>
      <c r="C728" s="416">
        <v>0</v>
      </c>
      <c r="D728" s="416">
        <v>0</v>
      </c>
      <c r="E728" s="416">
        <v>0</v>
      </c>
      <c r="F728" s="417">
        <f t="shared" si="22"/>
        <v>0</v>
      </c>
      <c r="G728" s="417">
        <f t="shared" si="23"/>
        <v>0</v>
      </c>
    </row>
    <row r="729" s="399" customFormat="1" outlineLevel="2" spans="1:7">
      <c r="A729" s="414">
        <v>2100405</v>
      </c>
      <c r="B729" s="415" t="s">
        <v>572</v>
      </c>
      <c r="C729" s="416">
        <v>0</v>
      </c>
      <c r="D729" s="416">
        <v>0</v>
      </c>
      <c r="E729" s="416">
        <v>0</v>
      </c>
      <c r="F729" s="417">
        <f t="shared" si="22"/>
        <v>0</v>
      </c>
      <c r="G729" s="417">
        <f t="shared" si="23"/>
        <v>0</v>
      </c>
    </row>
    <row r="730" s="399" customFormat="1" outlineLevel="2" spans="1:7">
      <c r="A730" s="414">
        <v>2100406</v>
      </c>
      <c r="B730" s="415" t="s">
        <v>573</v>
      </c>
      <c r="C730" s="416">
        <v>0</v>
      </c>
      <c r="D730" s="416">
        <v>0</v>
      </c>
      <c r="E730" s="416">
        <v>0</v>
      </c>
      <c r="F730" s="417">
        <f t="shared" si="22"/>
        <v>0</v>
      </c>
      <c r="G730" s="417">
        <f t="shared" si="23"/>
        <v>0</v>
      </c>
    </row>
    <row r="731" s="399" customFormat="1" outlineLevel="2" spans="1:7">
      <c r="A731" s="414">
        <v>2100407</v>
      </c>
      <c r="B731" s="415" t="s">
        <v>574</v>
      </c>
      <c r="C731" s="416">
        <v>0</v>
      </c>
      <c r="D731" s="416">
        <v>0</v>
      </c>
      <c r="E731" s="416">
        <v>0</v>
      </c>
      <c r="F731" s="417">
        <f t="shared" si="22"/>
        <v>0</v>
      </c>
      <c r="G731" s="417">
        <f t="shared" si="23"/>
        <v>0</v>
      </c>
    </row>
    <row r="732" s="399" customFormat="1" outlineLevel="2" spans="1:7">
      <c r="A732" s="414">
        <v>2100408</v>
      </c>
      <c r="B732" s="415" t="s">
        <v>575</v>
      </c>
      <c r="C732" s="416">
        <v>720</v>
      </c>
      <c r="D732" s="416">
        <v>929.385659</v>
      </c>
      <c r="E732" s="416">
        <v>300</v>
      </c>
      <c r="F732" s="417">
        <f t="shared" si="22"/>
        <v>0.416666666666667</v>
      </c>
      <c r="G732" s="417">
        <f t="shared" si="23"/>
        <v>0.322793876895834</v>
      </c>
    </row>
    <row r="733" s="399" customFormat="1" outlineLevel="2" spans="1:7">
      <c r="A733" s="414">
        <v>2100409</v>
      </c>
      <c r="B733" s="415" t="s">
        <v>576</v>
      </c>
      <c r="C733" s="416">
        <v>520</v>
      </c>
      <c r="D733" s="416">
        <v>524.938481</v>
      </c>
      <c r="E733" s="416">
        <v>200</v>
      </c>
      <c r="F733" s="417">
        <f t="shared" si="22"/>
        <v>0.384615384615385</v>
      </c>
      <c r="G733" s="417">
        <f t="shared" si="23"/>
        <v>0.380997025821012</v>
      </c>
    </row>
    <row r="734" s="399" customFormat="1" ht="27" outlineLevel="2" spans="1:7">
      <c r="A734" s="414">
        <v>2100410</v>
      </c>
      <c r="B734" s="415" t="s">
        <v>577</v>
      </c>
      <c r="C734" s="416">
        <v>0</v>
      </c>
      <c r="D734" s="416">
        <v>0</v>
      </c>
      <c r="E734" s="416">
        <v>0</v>
      </c>
      <c r="F734" s="417">
        <f t="shared" si="22"/>
        <v>0</v>
      </c>
      <c r="G734" s="417">
        <f t="shared" si="23"/>
        <v>0</v>
      </c>
    </row>
    <row r="735" s="399" customFormat="1" outlineLevel="2" spans="1:7">
      <c r="A735" s="414">
        <v>2100499</v>
      </c>
      <c r="B735" s="415" t="s">
        <v>578</v>
      </c>
      <c r="C735" s="416">
        <v>550</v>
      </c>
      <c r="D735" s="416">
        <v>547.34</v>
      </c>
      <c r="E735" s="416">
        <v>323</v>
      </c>
      <c r="F735" s="417">
        <f t="shared" si="22"/>
        <v>0.587272727272727</v>
      </c>
      <c r="G735" s="417">
        <f t="shared" si="23"/>
        <v>0.590126795045127</v>
      </c>
    </row>
    <row r="736" s="399" customFormat="1" outlineLevel="1" spans="1:7">
      <c r="A736" s="412">
        <v>21006</v>
      </c>
      <c r="B736" s="413" t="s">
        <v>579</v>
      </c>
      <c r="C736" s="410">
        <f>SUM(C737:C738)</f>
        <v>0</v>
      </c>
      <c r="D736" s="410">
        <f>SUM(D737:D738)</f>
        <v>0</v>
      </c>
      <c r="E736" s="410">
        <f>SUM(E737:E738)</f>
        <v>0</v>
      </c>
      <c r="F736" s="411">
        <f t="shared" si="22"/>
        <v>0</v>
      </c>
      <c r="G736" s="411">
        <f t="shared" si="23"/>
        <v>0</v>
      </c>
    </row>
    <row r="737" s="399" customFormat="1" outlineLevel="2" spans="1:7">
      <c r="A737" s="414">
        <v>2100601</v>
      </c>
      <c r="B737" s="415" t="s">
        <v>580</v>
      </c>
      <c r="C737" s="416"/>
      <c r="D737" s="416"/>
      <c r="E737" s="416"/>
      <c r="F737" s="417">
        <f t="shared" si="22"/>
        <v>0</v>
      </c>
      <c r="G737" s="417">
        <f t="shared" si="23"/>
        <v>0</v>
      </c>
    </row>
    <row r="738" s="399" customFormat="1" outlineLevel="2" spans="1:7">
      <c r="A738" s="414">
        <v>2100699</v>
      </c>
      <c r="B738" s="415" t="s">
        <v>581</v>
      </c>
      <c r="C738" s="416"/>
      <c r="D738" s="416"/>
      <c r="E738" s="416"/>
      <c r="F738" s="417">
        <f t="shared" si="22"/>
        <v>0</v>
      </c>
      <c r="G738" s="417">
        <f t="shared" si="23"/>
        <v>0</v>
      </c>
    </row>
    <row r="739" s="399" customFormat="1" outlineLevel="1" spans="1:7">
      <c r="A739" s="412">
        <v>21007</v>
      </c>
      <c r="B739" s="413" t="s">
        <v>582</v>
      </c>
      <c r="C739" s="410">
        <f>SUM(C740:C742)</f>
        <v>0</v>
      </c>
      <c r="D739" s="410">
        <f>SUM(D740:D742)</f>
        <v>223.212144</v>
      </c>
      <c r="E739" s="410">
        <f>SUM(E740:E742)</f>
        <v>0</v>
      </c>
      <c r="F739" s="411">
        <f t="shared" si="22"/>
        <v>0</v>
      </c>
      <c r="G739" s="411">
        <f t="shared" si="23"/>
        <v>0</v>
      </c>
    </row>
    <row r="740" s="399" customFormat="1" outlineLevel="2" spans="1:7">
      <c r="A740" s="414">
        <v>2100716</v>
      </c>
      <c r="B740" s="415" t="s">
        <v>583</v>
      </c>
      <c r="C740" s="416"/>
      <c r="D740" s="416"/>
      <c r="E740" s="416"/>
      <c r="F740" s="417">
        <f t="shared" si="22"/>
        <v>0</v>
      </c>
      <c r="G740" s="417">
        <f t="shared" si="23"/>
        <v>0</v>
      </c>
    </row>
    <row r="741" s="399" customFormat="1" outlineLevel="2" spans="1:7">
      <c r="A741" s="414">
        <v>2100717</v>
      </c>
      <c r="B741" s="415" t="s">
        <v>584</v>
      </c>
      <c r="C741" s="416"/>
      <c r="D741" s="416">
        <v>104.382288</v>
      </c>
      <c r="E741" s="416"/>
      <c r="F741" s="417">
        <f t="shared" si="22"/>
        <v>0</v>
      </c>
      <c r="G741" s="417">
        <f t="shared" si="23"/>
        <v>0</v>
      </c>
    </row>
    <row r="742" s="399" customFormat="1" outlineLevel="2" spans="1:7">
      <c r="A742" s="414">
        <v>2100799</v>
      </c>
      <c r="B742" s="415" t="s">
        <v>585</v>
      </c>
      <c r="C742" s="416"/>
      <c r="D742" s="416">
        <v>118.829856</v>
      </c>
      <c r="E742" s="416"/>
      <c r="F742" s="417">
        <f t="shared" si="22"/>
        <v>0</v>
      </c>
      <c r="G742" s="417">
        <f t="shared" si="23"/>
        <v>0</v>
      </c>
    </row>
    <row r="743" s="399" customFormat="1" outlineLevel="1" spans="1:7">
      <c r="A743" s="412">
        <v>21011</v>
      </c>
      <c r="B743" s="413" t="s">
        <v>586</v>
      </c>
      <c r="C743" s="410">
        <f>SUM(C744:C747)</f>
        <v>1750</v>
      </c>
      <c r="D743" s="410">
        <f>SUM(D744:D747)</f>
        <v>2017.106715</v>
      </c>
      <c r="E743" s="410">
        <f>SUM(E744:E747)</f>
        <v>1750</v>
      </c>
      <c r="F743" s="411">
        <f t="shared" si="22"/>
        <v>1</v>
      </c>
      <c r="G743" s="411">
        <f t="shared" si="23"/>
        <v>0.867579284222451</v>
      </c>
    </row>
    <row r="744" s="399" customFormat="1" outlineLevel="2" spans="1:7">
      <c r="A744" s="414">
        <v>2101101</v>
      </c>
      <c r="B744" s="415" t="s">
        <v>587</v>
      </c>
      <c r="C744" s="416">
        <v>1100</v>
      </c>
      <c r="D744" s="416">
        <v>1109.873826</v>
      </c>
      <c r="E744" s="416">
        <v>1100</v>
      </c>
      <c r="F744" s="417">
        <f t="shared" si="22"/>
        <v>1</v>
      </c>
      <c r="G744" s="417">
        <f t="shared" si="23"/>
        <v>0.991103650010754</v>
      </c>
    </row>
    <row r="745" s="399" customFormat="1" outlineLevel="2" spans="1:7">
      <c r="A745" s="414">
        <v>2101102</v>
      </c>
      <c r="B745" s="415" t="s">
        <v>588</v>
      </c>
      <c r="C745" s="416">
        <v>650</v>
      </c>
      <c r="D745" s="416">
        <v>907.232889</v>
      </c>
      <c r="E745" s="416">
        <v>650</v>
      </c>
      <c r="F745" s="417">
        <f t="shared" si="22"/>
        <v>1</v>
      </c>
      <c r="G745" s="417">
        <f t="shared" si="23"/>
        <v>0.716464325622569</v>
      </c>
    </row>
    <row r="746" s="399" customFormat="1" outlineLevel="2" spans="1:7">
      <c r="A746" s="414">
        <v>2101103</v>
      </c>
      <c r="B746" s="415" t="s">
        <v>589</v>
      </c>
      <c r="C746" s="416">
        <v>0</v>
      </c>
      <c r="D746" s="416">
        <v>0</v>
      </c>
      <c r="E746" s="416">
        <v>0</v>
      </c>
      <c r="F746" s="417">
        <f t="shared" si="22"/>
        <v>0</v>
      </c>
      <c r="G746" s="417">
        <f t="shared" si="23"/>
        <v>0</v>
      </c>
    </row>
    <row r="747" s="399" customFormat="1" ht="27" outlineLevel="2" spans="1:7">
      <c r="A747" s="414">
        <v>2101199</v>
      </c>
      <c r="B747" s="415" t="s">
        <v>590</v>
      </c>
      <c r="C747" s="416">
        <v>0</v>
      </c>
      <c r="D747" s="416">
        <v>0</v>
      </c>
      <c r="E747" s="416">
        <v>0</v>
      </c>
      <c r="F747" s="417">
        <f t="shared" si="22"/>
        <v>0</v>
      </c>
      <c r="G747" s="417">
        <f t="shared" si="23"/>
        <v>0</v>
      </c>
    </row>
    <row r="748" s="399" customFormat="1" ht="27" outlineLevel="1" spans="1:7">
      <c r="A748" s="412">
        <v>21012</v>
      </c>
      <c r="B748" s="413" t="s">
        <v>591</v>
      </c>
      <c r="C748" s="410">
        <f>SUM(C749:C751)</f>
        <v>906</v>
      </c>
      <c r="D748" s="410">
        <f>SUM(D749:D751)</f>
        <v>815.81996</v>
      </c>
      <c r="E748" s="410">
        <f>SUM(E749:E751)</f>
        <v>906</v>
      </c>
      <c r="F748" s="411">
        <f t="shared" si="22"/>
        <v>1</v>
      </c>
      <c r="G748" s="411">
        <f t="shared" si="23"/>
        <v>1.11053914395524</v>
      </c>
    </row>
    <row r="749" s="399" customFormat="1" ht="27" outlineLevel="2" spans="1:7">
      <c r="A749" s="414">
        <v>2101201</v>
      </c>
      <c r="B749" s="415" t="s">
        <v>592</v>
      </c>
      <c r="C749" s="416">
        <v>6</v>
      </c>
      <c r="D749" s="416">
        <v>5.51526</v>
      </c>
      <c r="E749" s="416">
        <v>6</v>
      </c>
      <c r="F749" s="417">
        <f t="shared" si="22"/>
        <v>1</v>
      </c>
      <c r="G749" s="417">
        <f t="shared" si="23"/>
        <v>1.0878906887436</v>
      </c>
    </row>
    <row r="750" s="399" customFormat="1" ht="27" outlineLevel="2" spans="1:7">
      <c r="A750" s="414">
        <v>2101202</v>
      </c>
      <c r="B750" s="415" t="s">
        <v>593</v>
      </c>
      <c r="C750" s="416">
        <v>900</v>
      </c>
      <c r="D750" s="416">
        <v>810.3047</v>
      </c>
      <c r="E750" s="416">
        <v>900</v>
      </c>
      <c r="F750" s="417">
        <f t="shared" si="22"/>
        <v>1</v>
      </c>
      <c r="G750" s="417">
        <f t="shared" si="23"/>
        <v>1.11069329845921</v>
      </c>
    </row>
    <row r="751" s="399" customFormat="1" ht="27" outlineLevel="2" spans="1:7">
      <c r="A751" s="414">
        <v>2101299</v>
      </c>
      <c r="B751" s="415" t="s">
        <v>594</v>
      </c>
      <c r="C751" s="416">
        <v>0</v>
      </c>
      <c r="D751" s="416">
        <v>0</v>
      </c>
      <c r="E751" s="416">
        <v>0</v>
      </c>
      <c r="F751" s="417">
        <f t="shared" si="22"/>
        <v>0</v>
      </c>
      <c r="G751" s="417">
        <f t="shared" si="23"/>
        <v>0</v>
      </c>
    </row>
    <row r="752" s="399" customFormat="1" outlineLevel="1" spans="1:7">
      <c r="A752" s="412">
        <v>21013</v>
      </c>
      <c r="B752" s="413" t="s">
        <v>595</v>
      </c>
      <c r="C752" s="410">
        <f>SUM(C753:C755)</f>
        <v>1000</v>
      </c>
      <c r="D752" s="410">
        <f>SUM(D753:D755)</f>
        <v>920.742</v>
      </c>
      <c r="E752" s="410">
        <f>SUM(E753:E755)</f>
        <v>1000</v>
      </c>
      <c r="F752" s="411">
        <f t="shared" si="22"/>
        <v>1</v>
      </c>
      <c r="G752" s="411">
        <f t="shared" si="23"/>
        <v>1.08608057414563</v>
      </c>
    </row>
    <row r="753" s="399" customFormat="1" outlineLevel="2" spans="1:7">
      <c r="A753" s="414">
        <v>2101301</v>
      </c>
      <c r="B753" s="415" t="s">
        <v>596</v>
      </c>
      <c r="C753" s="416">
        <v>1000</v>
      </c>
      <c r="D753" s="416">
        <v>920.742</v>
      </c>
      <c r="E753" s="416">
        <v>1000</v>
      </c>
      <c r="F753" s="417">
        <f t="shared" si="22"/>
        <v>1</v>
      </c>
      <c r="G753" s="417">
        <f t="shared" si="23"/>
        <v>1.08608057414563</v>
      </c>
    </row>
    <row r="754" s="399" customFormat="1" outlineLevel="2" spans="1:7">
      <c r="A754" s="414">
        <v>2101302</v>
      </c>
      <c r="B754" s="415" t="s">
        <v>597</v>
      </c>
      <c r="C754" s="416"/>
      <c r="D754" s="416"/>
      <c r="E754" s="416"/>
      <c r="F754" s="417">
        <f t="shared" si="22"/>
        <v>0</v>
      </c>
      <c r="G754" s="417">
        <f t="shared" si="23"/>
        <v>0</v>
      </c>
    </row>
    <row r="755" s="399" customFormat="1" outlineLevel="2" spans="1:7">
      <c r="A755" s="414">
        <v>2101399</v>
      </c>
      <c r="B755" s="415" t="s">
        <v>598</v>
      </c>
      <c r="C755" s="416"/>
      <c r="D755" s="416"/>
      <c r="E755" s="416"/>
      <c r="F755" s="417">
        <f t="shared" si="22"/>
        <v>0</v>
      </c>
      <c r="G755" s="417">
        <f t="shared" si="23"/>
        <v>0</v>
      </c>
    </row>
    <row r="756" s="399" customFormat="1" outlineLevel="1" spans="1:7">
      <c r="A756" s="412">
        <v>21014</v>
      </c>
      <c r="B756" s="413" t="s">
        <v>599</v>
      </c>
      <c r="C756" s="410">
        <f>SUM(C757:C758)</f>
        <v>60</v>
      </c>
      <c r="D756" s="410">
        <f>SUM(D757:D758)</f>
        <v>60.33364</v>
      </c>
      <c r="E756" s="410">
        <f>SUM(E757:E758)</f>
        <v>60</v>
      </c>
      <c r="F756" s="411">
        <f t="shared" ref="F756:F819" si="24">IF(C756&gt;0,E756/C756,0)</f>
        <v>1</v>
      </c>
      <c r="G756" s="411">
        <f t="shared" ref="G756:G819" si="25">IF(D756&gt;0,E756/D756,0)</f>
        <v>0.994470083356482</v>
      </c>
    </row>
    <row r="757" s="399" customFormat="1" outlineLevel="2" spans="1:7">
      <c r="A757" s="414">
        <v>2101401</v>
      </c>
      <c r="B757" s="415" t="s">
        <v>600</v>
      </c>
      <c r="C757" s="416">
        <v>60</v>
      </c>
      <c r="D757" s="416">
        <v>60.33364</v>
      </c>
      <c r="E757" s="416">
        <v>60</v>
      </c>
      <c r="F757" s="417">
        <f t="shared" si="24"/>
        <v>1</v>
      </c>
      <c r="G757" s="417">
        <f t="shared" si="25"/>
        <v>0.994470083356482</v>
      </c>
    </row>
    <row r="758" s="399" customFormat="1" outlineLevel="2" spans="1:7">
      <c r="A758" s="414">
        <v>2101499</v>
      </c>
      <c r="B758" s="415" t="s">
        <v>601</v>
      </c>
      <c r="C758" s="416"/>
      <c r="D758" s="416"/>
      <c r="E758" s="416"/>
      <c r="F758" s="417">
        <f t="shared" si="24"/>
        <v>0</v>
      </c>
      <c r="G758" s="417">
        <f t="shared" si="25"/>
        <v>0</v>
      </c>
    </row>
    <row r="759" s="399" customFormat="1" outlineLevel="1" spans="1:7">
      <c r="A759" s="412">
        <v>21015</v>
      </c>
      <c r="B759" s="413" t="s">
        <v>602</v>
      </c>
      <c r="C759" s="410">
        <f>SUM(C760:C767)</f>
        <v>180</v>
      </c>
      <c r="D759" s="410">
        <f>SUM(D760:D767)</f>
        <v>173.512127</v>
      </c>
      <c r="E759" s="410">
        <f>SUM(E760:E767)</f>
        <v>173</v>
      </c>
      <c r="F759" s="411">
        <f t="shared" si="24"/>
        <v>0.961111111111111</v>
      </c>
      <c r="G759" s="411">
        <f t="shared" si="25"/>
        <v>0.997048465667186</v>
      </c>
    </row>
    <row r="760" s="399" customFormat="1" outlineLevel="2" spans="1:7">
      <c r="A760" s="414">
        <v>2101501</v>
      </c>
      <c r="B760" s="415" t="s">
        <v>69</v>
      </c>
      <c r="C760" s="416">
        <v>100</v>
      </c>
      <c r="D760" s="416">
        <v>98.303483</v>
      </c>
      <c r="E760" s="416">
        <v>100</v>
      </c>
      <c r="F760" s="417">
        <f t="shared" si="24"/>
        <v>1</v>
      </c>
      <c r="G760" s="417">
        <f t="shared" si="25"/>
        <v>1.01725795412559</v>
      </c>
    </row>
    <row r="761" s="399" customFormat="1" outlineLevel="2" spans="1:7">
      <c r="A761" s="414">
        <v>2101502</v>
      </c>
      <c r="B761" s="415" t="s">
        <v>70</v>
      </c>
      <c r="C761" s="416">
        <v>0</v>
      </c>
      <c r="D761" s="416">
        <v>0</v>
      </c>
      <c r="E761" s="416">
        <v>0</v>
      </c>
      <c r="F761" s="417">
        <f t="shared" si="24"/>
        <v>0</v>
      </c>
      <c r="G761" s="417">
        <f t="shared" si="25"/>
        <v>0</v>
      </c>
    </row>
    <row r="762" s="399" customFormat="1" outlineLevel="2" spans="1:7">
      <c r="A762" s="414">
        <v>2101503</v>
      </c>
      <c r="B762" s="415" t="s">
        <v>71</v>
      </c>
      <c r="C762" s="416">
        <v>0</v>
      </c>
      <c r="D762" s="416">
        <v>0</v>
      </c>
      <c r="E762" s="416">
        <v>0</v>
      </c>
      <c r="F762" s="417">
        <f t="shared" si="24"/>
        <v>0</v>
      </c>
      <c r="G762" s="417">
        <f t="shared" si="25"/>
        <v>0</v>
      </c>
    </row>
    <row r="763" s="399" customFormat="1" outlineLevel="2" spans="1:7">
      <c r="A763" s="414">
        <v>2101504</v>
      </c>
      <c r="B763" s="415" t="s">
        <v>110</v>
      </c>
      <c r="C763" s="416">
        <v>0</v>
      </c>
      <c r="D763" s="416">
        <v>0</v>
      </c>
      <c r="E763" s="416">
        <v>0</v>
      </c>
      <c r="F763" s="417">
        <f t="shared" si="24"/>
        <v>0</v>
      </c>
      <c r="G763" s="417">
        <f t="shared" si="25"/>
        <v>0</v>
      </c>
    </row>
    <row r="764" s="399" customFormat="1" outlineLevel="2" spans="1:7">
      <c r="A764" s="414">
        <v>2101505</v>
      </c>
      <c r="B764" s="415" t="s">
        <v>603</v>
      </c>
      <c r="C764" s="416">
        <v>0</v>
      </c>
      <c r="D764" s="416">
        <v>0</v>
      </c>
      <c r="E764" s="416">
        <v>0</v>
      </c>
      <c r="F764" s="417">
        <f t="shared" si="24"/>
        <v>0</v>
      </c>
      <c r="G764" s="417">
        <f t="shared" si="25"/>
        <v>0</v>
      </c>
    </row>
    <row r="765" s="399" customFormat="1" outlineLevel="2" spans="1:7">
      <c r="A765" s="414">
        <v>2101506</v>
      </c>
      <c r="B765" s="415" t="s">
        <v>604</v>
      </c>
      <c r="C765" s="416">
        <v>0</v>
      </c>
      <c r="D765" s="416">
        <v>0</v>
      </c>
      <c r="E765" s="416">
        <v>0</v>
      </c>
      <c r="F765" s="417">
        <f t="shared" si="24"/>
        <v>0</v>
      </c>
      <c r="G765" s="417">
        <f t="shared" si="25"/>
        <v>0</v>
      </c>
    </row>
    <row r="766" s="399" customFormat="1" outlineLevel="2" spans="1:7">
      <c r="A766" s="414">
        <v>2101550</v>
      </c>
      <c r="B766" s="415" t="s">
        <v>78</v>
      </c>
      <c r="C766" s="416">
        <v>0</v>
      </c>
      <c r="D766" s="416">
        <v>0</v>
      </c>
      <c r="E766" s="416">
        <v>0</v>
      </c>
      <c r="F766" s="417">
        <f t="shared" si="24"/>
        <v>0</v>
      </c>
      <c r="G766" s="417">
        <f t="shared" si="25"/>
        <v>0</v>
      </c>
    </row>
    <row r="767" s="399" customFormat="1" ht="30" customHeight="1" outlineLevel="2" spans="1:7">
      <c r="A767" s="414">
        <v>2101599</v>
      </c>
      <c r="B767" s="415" t="s">
        <v>605</v>
      </c>
      <c r="C767" s="416">
        <v>80</v>
      </c>
      <c r="D767" s="416">
        <v>75.208644</v>
      </c>
      <c r="E767" s="416">
        <v>73</v>
      </c>
      <c r="F767" s="417">
        <f t="shared" si="24"/>
        <v>0.9125</v>
      </c>
      <c r="G767" s="417">
        <f t="shared" si="25"/>
        <v>0.970633109672872</v>
      </c>
    </row>
    <row r="768" s="399" customFormat="1" outlineLevel="1" spans="1:7">
      <c r="A768" s="412">
        <v>21016</v>
      </c>
      <c r="B768" s="413" t="s">
        <v>606</v>
      </c>
      <c r="C768" s="410">
        <f>SUM(C769)</f>
        <v>0</v>
      </c>
      <c r="D768" s="410">
        <f>SUM(D769)</f>
        <v>0</v>
      </c>
      <c r="E768" s="410">
        <f>SUM(E769)</f>
        <v>0</v>
      </c>
      <c r="F768" s="411">
        <f t="shared" si="24"/>
        <v>0</v>
      </c>
      <c r="G768" s="411">
        <f t="shared" si="25"/>
        <v>0</v>
      </c>
    </row>
    <row r="769" s="399" customFormat="1" outlineLevel="2" spans="1:7">
      <c r="A769" s="414">
        <v>2101601</v>
      </c>
      <c r="B769" s="415" t="s">
        <v>606</v>
      </c>
      <c r="C769" s="416"/>
      <c r="D769" s="416"/>
      <c r="E769" s="416"/>
      <c r="F769" s="417">
        <f t="shared" si="24"/>
        <v>0</v>
      </c>
      <c r="G769" s="417">
        <f t="shared" si="25"/>
        <v>0</v>
      </c>
    </row>
    <row r="770" s="399" customFormat="1" outlineLevel="1" spans="1:7">
      <c r="A770" s="412">
        <v>21017</v>
      </c>
      <c r="B770" s="413" t="s">
        <v>607</v>
      </c>
      <c r="C770" s="410">
        <f>SUM(C771:C776)</f>
        <v>150</v>
      </c>
      <c r="D770" s="410">
        <f>SUM(D771:D776)</f>
        <v>290</v>
      </c>
      <c r="E770" s="410">
        <f>SUM(E771:E776)</f>
        <v>149</v>
      </c>
      <c r="F770" s="411">
        <f t="shared" si="24"/>
        <v>0.993333333333333</v>
      </c>
      <c r="G770" s="411">
        <f t="shared" si="25"/>
        <v>0.513793103448276</v>
      </c>
    </row>
    <row r="771" s="399" customFormat="1" outlineLevel="2" spans="1:7">
      <c r="A771" s="414">
        <v>2101701</v>
      </c>
      <c r="B771" s="415" t="s">
        <v>69</v>
      </c>
      <c r="C771" s="416"/>
      <c r="D771" s="416"/>
      <c r="E771" s="416"/>
      <c r="F771" s="417">
        <f t="shared" si="24"/>
        <v>0</v>
      </c>
      <c r="G771" s="417">
        <f t="shared" si="25"/>
        <v>0</v>
      </c>
    </row>
    <row r="772" s="399" customFormat="1" outlineLevel="2" spans="1:7">
      <c r="A772" s="414">
        <v>2101702</v>
      </c>
      <c r="B772" s="415" t="s">
        <v>70</v>
      </c>
      <c r="C772" s="416"/>
      <c r="D772" s="416"/>
      <c r="E772" s="416"/>
      <c r="F772" s="417">
        <f t="shared" si="24"/>
        <v>0</v>
      </c>
      <c r="G772" s="417">
        <f t="shared" si="25"/>
        <v>0</v>
      </c>
    </row>
    <row r="773" s="399" customFormat="1" outlineLevel="2" spans="1:7">
      <c r="A773" s="414">
        <v>2101703</v>
      </c>
      <c r="B773" s="415" t="s">
        <v>71</v>
      </c>
      <c r="C773" s="416"/>
      <c r="D773" s="416"/>
      <c r="E773" s="416"/>
      <c r="F773" s="417">
        <f t="shared" si="24"/>
        <v>0</v>
      </c>
      <c r="G773" s="417">
        <f t="shared" si="25"/>
        <v>0</v>
      </c>
    </row>
    <row r="774" s="399" customFormat="1" outlineLevel="2" spans="1:7">
      <c r="A774" s="414">
        <v>2101704</v>
      </c>
      <c r="B774" s="415" t="s">
        <v>608</v>
      </c>
      <c r="C774" s="416"/>
      <c r="D774" s="416"/>
      <c r="E774" s="416"/>
      <c r="F774" s="417">
        <f t="shared" si="24"/>
        <v>0</v>
      </c>
      <c r="G774" s="417">
        <f t="shared" si="25"/>
        <v>0</v>
      </c>
    </row>
    <row r="775" s="399" customFormat="1" outlineLevel="2" spans="1:7">
      <c r="A775" s="414" t="s">
        <v>609</v>
      </c>
      <c r="B775" s="415" t="s">
        <v>78</v>
      </c>
      <c r="C775" s="416"/>
      <c r="D775" s="416"/>
      <c r="E775" s="416"/>
      <c r="F775" s="417">
        <f t="shared" si="24"/>
        <v>0</v>
      </c>
      <c r="G775" s="417">
        <f t="shared" si="25"/>
        <v>0</v>
      </c>
    </row>
    <row r="776" s="399" customFormat="1" outlineLevel="2" spans="1:7">
      <c r="A776" s="414">
        <v>2101799</v>
      </c>
      <c r="B776" s="415" t="s">
        <v>610</v>
      </c>
      <c r="C776" s="416">
        <v>150</v>
      </c>
      <c r="D776" s="416">
        <v>290</v>
      </c>
      <c r="E776" s="416">
        <v>149</v>
      </c>
      <c r="F776" s="417">
        <f t="shared" si="24"/>
        <v>0.993333333333333</v>
      </c>
      <c r="G776" s="417">
        <f t="shared" si="25"/>
        <v>0.513793103448276</v>
      </c>
    </row>
    <row r="777" s="399" customFormat="1" outlineLevel="1" spans="1:7">
      <c r="A777" s="412">
        <v>21018</v>
      </c>
      <c r="B777" s="413" t="s">
        <v>611</v>
      </c>
      <c r="C777" s="410">
        <f>SUM(C778:C781)</f>
        <v>200</v>
      </c>
      <c r="D777" s="410">
        <f>SUM(D778:D781)</f>
        <v>209.322497</v>
      </c>
      <c r="E777" s="410">
        <f>SUM(E778:E781)</f>
        <v>200</v>
      </c>
      <c r="F777" s="411">
        <f t="shared" si="24"/>
        <v>1</v>
      </c>
      <c r="G777" s="411">
        <f t="shared" si="25"/>
        <v>0.955463473187978</v>
      </c>
    </row>
    <row r="778" s="399" customFormat="1" outlineLevel="2" spans="1:7">
      <c r="A778" s="414">
        <v>2101801</v>
      </c>
      <c r="B778" s="415" t="s">
        <v>69</v>
      </c>
      <c r="C778" s="416"/>
      <c r="D778" s="416"/>
      <c r="E778" s="416"/>
      <c r="F778" s="417">
        <f t="shared" si="24"/>
        <v>0</v>
      </c>
      <c r="G778" s="417">
        <f t="shared" si="25"/>
        <v>0</v>
      </c>
    </row>
    <row r="779" s="399" customFormat="1" outlineLevel="2" spans="1:7">
      <c r="A779" s="414">
        <v>2101802</v>
      </c>
      <c r="B779" s="415" t="s">
        <v>70</v>
      </c>
      <c r="C779" s="416"/>
      <c r="D779" s="416"/>
      <c r="E779" s="416"/>
      <c r="F779" s="417">
        <f t="shared" si="24"/>
        <v>0</v>
      </c>
      <c r="G779" s="417">
        <f t="shared" si="25"/>
        <v>0</v>
      </c>
    </row>
    <row r="780" s="399" customFormat="1" outlineLevel="2" spans="1:7">
      <c r="A780" s="414">
        <v>2101803</v>
      </c>
      <c r="B780" s="415" t="s">
        <v>71</v>
      </c>
      <c r="C780" s="416"/>
      <c r="D780" s="416"/>
      <c r="E780" s="416"/>
      <c r="F780" s="417">
        <f t="shared" si="24"/>
        <v>0</v>
      </c>
      <c r="G780" s="417">
        <f t="shared" si="25"/>
        <v>0</v>
      </c>
    </row>
    <row r="781" s="399" customFormat="1" ht="33" customHeight="1" outlineLevel="2" spans="1:7">
      <c r="A781" s="414">
        <v>2101899</v>
      </c>
      <c r="B781" s="415" t="s">
        <v>612</v>
      </c>
      <c r="C781" s="416">
        <v>200</v>
      </c>
      <c r="D781" s="416">
        <v>209.322497</v>
      </c>
      <c r="E781" s="416">
        <v>200</v>
      </c>
      <c r="F781" s="417">
        <f t="shared" si="24"/>
        <v>1</v>
      </c>
      <c r="G781" s="417">
        <f t="shared" si="25"/>
        <v>0.955463473187978</v>
      </c>
    </row>
    <row r="782" s="401" customFormat="1" ht="33" customHeight="1" outlineLevel="1" spans="1:7">
      <c r="A782" s="419" t="s">
        <v>613</v>
      </c>
      <c r="B782" s="413" t="s">
        <v>614</v>
      </c>
      <c r="C782" s="410">
        <f>SUM(C783:C784)</f>
        <v>0</v>
      </c>
      <c r="D782" s="410">
        <f>SUM(D783:D784)</f>
        <v>0</v>
      </c>
      <c r="E782" s="410">
        <f>SUM(E783:E784)</f>
        <v>0</v>
      </c>
      <c r="F782" s="411">
        <f t="shared" si="24"/>
        <v>0</v>
      </c>
      <c r="G782" s="411">
        <f t="shared" si="25"/>
        <v>0</v>
      </c>
    </row>
    <row r="783" s="399" customFormat="1" ht="33" customHeight="1" outlineLevel="2" spans="1:7">
      <c r="A783" s="420">
        <v>2101801</v>
      </c>
      <c r="B783" s="415" t="s">
        <v>615</v>
      </c>
      <c r="C783" s="416"/>
      <c r="D783" s="416"/>
      <c r="E783" s="416"/>
      <c r="F783" s="417">
        <f t="shared" si="24"/>
        <v>0</v>
      </c>
      <c r="G783" s="417">
        <f t="shared" si="25"/>
        <v>0</v>
      </c>
    </row>
    <row r="784" s="399" customFormat="1" ht="33" customHeight="1" outlineLevel="2" spans="1:7">
      <c r="A784" s="420">
        <v>2101802</v>
      </c>
      <c r="B784" s="415" t="s">
        <v>616</v>
      </c>
      <c r="C784" s="416"/>
      <c r="D784" s="416"/>
      <c r="E784" s="416"/>
      <c r="F784" s="417">
        <f t="shared" si="24"/>
        <v>0</v>
      </c>
      <c r="G784" s="417">
        <f t="shared" si="25"/>
        <v>0</v>
      </c>
    </row>
    <row r="785" s="399" customFormat="1" outlineLevel="1" spans="1:7">
      <c r="A785" s="412">
        <v>21099</v>
      </c>
      <c r="B785" s="413" t="s">
        <v>617</v>
      </c>
      <c r="C785" s="410">
        <f>SUM(C786)</f>
        <v>140</v>
      </c>
      <c r="D785" s="410">
        <f>SUM(D786)</f>
        <v>148.611582</v>
      </c>
      <c r="E785" s="410">
        <f>SUM(E786)</f>
        <v>0</v>
      </c>
      <c r="F785" s="411">
        <f t="shared" si="24"/>
        <v>0</v>
      </c>
      <c r="G785" s="411">
        <f t="shared" si="25"/>
        <v>0</v>
      </c>
    </row>
    <row r="786" s="399" customFormat="1" outlineLevel="2" spans="1:7">
      <c r="A786" s="414">
        <v>2109999</v>
      </c>
      <c r="B786" s="415" t="s">
        <v>617</v>
      </c>
      <c r="C786" s="416">
        <v>140</v>
      </c>
      <c r="D786" s="416">
        <v>148.611582</v>
      </c>
      <c r="E786" s="416"/>
      <c r="F786" s="417">
        <f t="shared" si="24"/>
        <v>0</v>
      </c>
      <c r="G786" s="417">
        <f t="shared" si="25"/>
        <v>0</v>
      </c>
    </row>
    <row r="787" s="401" customFormat="1" ht="20" customHeight="1" spans="1:7">
      <c r="A787" s="408">
        <v>211</v>
      </c>
      <c r="B787" s="409" t="s">
        <v>618</v>
      </c>
      <c r="C787" s="410">
        <f>SUM(C788,C798,C802,C811,C818,C825,C831,C834,C837,C839,C841,C847,C850,C852,C863)</f>
        <v>2936</v>
      </c>
      <c r="D787" s="410">
        <f>SUM(D788,D798,D802,D811,D818,D825,D831,D834,D837,D839,D841,D847,D850,D852,D863)</f>
        <v>4911.834151</v>
      </c>
      <c r="E787" s="410">
        <f>SUM(E788,E798,E802,E811,E818,E825,E831,E834,E837,E839,E841,E847,E850,E852,E863)</f>
        <v>3510</v>
      </c>
      <c r="F787" s="411">
        <f t="shared" si="24"/>
        <v>1.19550408719346</v>
      </c>
      <c r="G787" s="411">
        <f t="shared" si="25"/>
        <v>0.714600675042214</v>
      </c>
    </row>
    <row r="788" s="399" customFormat="1" outlineLevel="1" spans="1:7">
      <c r="A788" s="412">
        <v>21101</v>
      </c>
      <c r="B788" s="413" t="s">
        <v>619</v>
      </c>
      <c r="C788" s="410">
        <f>SUM(C789:C797)</f>
        <v>480</v>
      </c>
      <c r="D788" s="410">
        <f>SUM(D789:D797)</f>
        <v>479.445624</v>
      </c>
      <c r="E788" s="410">
        <f>SUM(E789:E797)</f>
        <v>200</v>
      </c>
      <c r="F788" s="411">
        <f t="shared" si="24"/>
        <v>0.416666666666667</v>
      </c>
      <c r="G788" s="411">
        <f t="shared" si="25"/>
        <v>0.417148452271618</v>
      </c>
    </row>
    <row r="789" s="399" customFormat="1" outlineLevel="2" spans="1:7">
      <c r="A789" s="414">
        <v>2110101</v>
      </c>
      <c r="B789" s="415" t="s">
        <v>69</v>
      </c>
      <c r="C789" s="416"/>
      <c r="D789" s="416"/>
      <c r="E789" s="416"/>
      <c r="F789" s="417">
        <f t="shared" si="24"/>
        <v>0</v>
      </c>
      <c r="G789" s="417">
        <f t="shared" si="25"/>
        <v>0</v>
      </c>
    </row>
    <row r="790" s="399" customFormat="1" outlineLevel="2" spans="1:7">
      <c r="A790" s="414">
        <v>2110102</v>
      </c>
      <c r="B790" s="415" t="s">
        <v>70</v>
      </c>
      <c r="C790" s="416"/>
      <c r="D790" s="416"/>
      <c r="E790" s="416"/>
      <c r="F790" s="417">
        <f t="shared" si="24"/>
        <v>0</v>
      </c>
      <c r="G790" s="417">
        <f t="shared" si="25"/>
        <v>0</v>
      </c>
    </row>
    <row r="791" s="399" customFormat="1" outlineLevel="2" spans="1:7">
      <c r="A791" s="414">
        <v>2110103</v>
      </c>
      <c r="B791" s="415" t="s">
        <v>71</v>
      </c>
      <c r="C791" s="416"/>
      <c r="D791" s="416"/>
      <c r="E791" s="416"/>
      <c r="F791" s="417">
        <f t="shared" si="24"/>
        <v>0</v>
      </c>
      <c r="G791" s="417">
        <f t="shared" si="25"/>
        <v>0</v>
      </c>
    </row>
    <row r="792" s="399" customFormat="1" outlineLevel="2" spans="1:7">
      <c r="A792" s="414">
        <v>2110104</v>
      </c>
      <c r="B792" s="415" t="s">
        <v>620</v>
      </c>
      <c r="C792" s="416">
        <v>480</v>
      </c>
      <c r="D792" s="416">
        <v>478.94</v>
      </c>
      <c r="E792" s="416">
        <v>200</v>
      </c>
      <c r="F792" s="417">
        <f t="shared" si="24"/>
        <v>0.416666666666667</v>
      </c>
      <c r="G792" s="417">
        <f t="shared" si="25"/>
        <v>0.417588842026141</v>
      </c>
    </row>
    <row r="793" s="399" customFormat="1" ht="27" outlineLevel="2" spans="1:7">
      <c r="A793" s="414">
        <v>2110105</v>
      </c>
      <c r="B793" s="415" t="s">
        <v>621</v>
      </c>
      <c r="C793" s="416"/>
      <c r="D793" s="416"/>
      <c r="E793" s="416"/>
      <c r="F793" s="417">
        <f t="shared" si="24"/>
        <v>0</v>
      </c>
      <c r="G793" s="417">
        <f t="shared" si="25"/>
        <v>0</v>
      </c>
    </row>
    <row r="794" s="399" customFormat="1" outlineLevel="2" spans="1:7">
      <c r="A794" s="414">
        <v>2110106</v>
      </c>
      <c r="B794" s="415" t="s">
        <v>622</v>
      </c>
      <c r="C794" s="416"/>
      <c r="D794" s="416"/>
      <c r="E794" s="416"/>
      <c r="F794" s="417">
        <f t="shared" si="24"/>
        <v>0</v>
      </c>
      <c r="G794" s="417">
        <f t="shared" si="25"/>
        <v>0</v>
      </c>
    </row>
    <row r="795" s="399" customFormat="1" outlineLevel="2" spans="1:7">
      <c r="A795" s="414">
        <v>2110107</v>
      </c>
      <c r="B795" s="415" t="s">
        <v>623</v>
      </c>
      <c r="C795" s="416"/>
      <c r="D795" s="416"/>
      <c r="E795" s="416"/>
      <c r="F795" s="417">
        <f t="shared" si="24"/>
        <v>0</v>
      </c>
      <c r="G795" s="417">
        <f t="shared" si="25"/>
        <v>0</v>
      </c>
    </row>
    <row r="796" s="399" customFormat="1" outlineLevel="2" spans="1:7">
      <c r="A796" s="414">
        <v>2110108</v>
      </c>
      <c r="B796" s="415" t="s">
        <v>624</v>
      </c>
      <c r="C796" s="416"/>
      <c r="D796" s="416"/>
      <c r="E796" s="416"/>
      <c r="F796" s="417">
        <f t="shared" si="24"/>
        <v>0</v>
      </c>
      <c r="G796" s="417">
        <f t="shared" si="25"/>
        <v>0</v>
      </c>
    </row>
    <row r="797" s="399" customFormat="1" ht="27" outlineLevel="2" spans="1:7">
      <c r="A797" s="414">
        <v>2110199</v>
      </c>
      <c r="B797" s="415" t="s">
        <v>625</v>
      </c>
      <c r="C797" s="416"/>
      <c r="D797" s="416">
        <v>0.505624</v>
      </c>
      <c r="E797" s="416"/>
      <c r="F797" s="417">
        <f t="shared" si="24"/>
        <v>0</v>
      </c>
      <c r="G797" s="417">
        <f t="shared" si="25"/>
        <v>0</v>
      </c>
    </row>
    <row r="798" s="399" customFormat="1" outlineLevel="1" spans="1:7">
      <c r="A798" s="412">
        <v>21102</v>
      </c>
      <c r="B798" s="413" t="s">
        <v>626</v>
      </c>
      <c r="C798" s="410">
        <f>SUM(C799:C801)</f>
        <v>0</v>
      </c>
      <c r="D798" s="410">
        <f>SUM(D799:D801)</f>
        <v>0</v>
      </c>
      <c r="E798" s="410">
        <f>SUM(E799:E801)</f>
        <v>0</v>
      </c>
      <c r="F798" s="411">
        <f t="shared" si="24"/>
        <v>0</v>
      </c>
      <c r="G798" s="411">
        <f t="shared" si="25"/>
        <v>0</v>
      </c>
    </row>
    <row r="799" s="399" customFormat="1" outlineLevel="2" spans="1:7">
      <c r="A799" s="414">
        <v>2110203</v>
      </c>
      <c r="B799" s="415" t="s">
        <v>627</v>
      </c>
      <c r="C799" s="416"/>
      <c r="D799" s="416"/>
      <c r="E799" s="416"/>
      <c r="F799" s="417">
        <f t="shared" si="24"/>
        <v>0</v>
      </c>
      <c r="G799" s="417">
        <f t="shared" si="25"/>
        <v>0</v>
      </c>
    </row>
    <row r="800" s="399" customFormat="1" outlineLevel="2" spans="1:7">
      <c r="A800" s="414">
        <v>2110204</v>
      </c>
      <c r="B800" s="415" t="s">
        <v>628</v>
      </c>
      <c r="C800" s="416"/>
      <c r="D800" s="416"/>
      <c r="E800" s="416"/>
      <c r="F800" s="417">
        <f t="shared" si="24"/>
        <v>0</v>
      </c>
      <c r="G800" s="417">
        <f t="shared" si="25"/>
        <v>0</v>
      </c>
    </row>
    <row r="801" s="399" customFormat="1" outlineLevel="2" spans="1:7">
      <c r="A801" s="414">
        <v>2110299</v>
      </c>
      <c r="B801" s="415" t="s">
        <v>629</v>
      </c>
      <c r="C801" s="416"/>
      <c r="D801" s="416"/>
      <c r="E801" s="416"/>
      <c r="F801" s="417">
        <f t="shared" si="24"/>
        <v>0</v>
      </c>
      <c r="G801" s="417">
        <f t="shared" si="25"/>
        <v>0</v>
      </c>
    </row>
    <row r="802" s="399" customFormat="1" outlineLevel="1" spans="1:7">
      <c r="A802" s="412">
        <v>21103</v>
      </c>
      <c r="B802" s="413" t="s">
        <v>630</v>
      </c>
      <c r="C802" s="410">
        <f>SUM(C803:C810)</f>
        <v>2056</v>
      </c>
      <c r="D802" s="410">
        <f>SUM(D803:D810)</f>
        <v>3936.847407</v>
      </c>
      <c r="E802" s="410">
        <f>SUM(E803:E810)</f>
        <v>2780</v>
      </c>
      <c r="F802" s="411">
        <f t="shared" si="24"/>
        <v>1.35214007782101</v>
      </c>
      <c r="G802" s="411">
        <f t="shared" si="25"/>
        <v>0.706148781651267</v>
      </c>
    </row>
    <row r="803" s="399" customFormat="1" outlineLevel="2" spans="1:7">
      <c r="A803" s="414">
        <v>2110301</v>
      </c>
      <c r="B803" s="415" t="s">
        <v>631</v>
      </c>
      <c r="C803" s="416"/>
      <c r="D803" s="416"/>
      <c r="E803" s="416"/>
      <c r="F803" s="417">
        <f t="shared" si="24"/>
        <v>0</v>
      </c>
      <c r="G803" s="417">
        <f t="shared" si="25"/>
        <v>0</v>
      </c>
    </row>
    <row r="804" s="399" customFormat="1" outlineLevel="2" spans="1:7">
      <c r="A804" s="414">
        <v>2110302</v>
      </c>
      <c r="B804" s="415" t="s">
        <v>632</v>
      </c>
      <c r="C804" s="416">
        <v>2056</v>
      </c>
      <c r="D804" s="416">
        <v>3936.847407</v>
      </c>
      <c r="E804" s="416">
        <v>2780</v>
      </c>
      <c r="F804" s="417">
        <f t="shared" si="24"/>
        <v>1.35214007782101</v>
      </c>
      <c r="G804" s="417">
        <f t="shared" si="25"/>
        <v>0.706148781651267</v>
      </c>
    </row>
    <row r="805" s="399" customFormat="1" outlineLevel="2" spans="1:7">
      <c r="A805" s="414">
        <v>2110303</v>
      </c>
      <c r="B805" s="415" t="s">
        <v>633</v>
      </c>
      <c r="C805" s="416"/>
      <c r="D805" s="416"/>
      <c r="E805" s="416"/>
      <c r="F805" s="417">
        <f t="shared" si="24"/>
        <v>0</v>
      </c>
      <c r="G805" s="417">
        <f t="shared" si="25"/>
        <v>0</v>
      </c>
    </row>
    <row r="806" s="399" customFormat="1" outlineLevel="2" spans="1:7">
      <c r="A806" s="414">
        <v>2110304</v>
      </c>
      <c r="B806" s="415" t="s">
        <v>634</v>
      </c>
      <c r="C806" s="416"/>
      <c r="D806" s="416"/>
      <c r="E806" s="416"/>
      <c r="F806" s="417">
        <f t="shared" si="24"/>
        <v>0</v>
      </c>
      <c r="G806" s="417">
        <f t="shared" si="25"/>
        <v>0</v>
      </c>
    </row>
    <row r="807" s="399" customFormat="1" outlineLevel="2" spans="1:7">
      <c r="A807" s="414">
        <v>2110305</v>
      </c>
      <c r="B807" s="415" t="s">
        <v>635</v>
      </c>
      <c r="C807" s="416"/>
      <c r="D807" s="416"/>
      <c r="E807" s="416"/>
      <c r="F807" s="417">
        <f t="shared" si="24"/>
        <v>0</v>
      </c>
      <c r="G807" s="417">
        <f t="shared" si="25"/>
        <v>0</v>
      </c>
    </row>
    <row r="808" s="399" customFormat="1" outlineLevel="2" spans="1:7">
      <c r="A808" s="414">
        <v>2110306</v>
      </c>
      <c r="B808" s="415" t="s">
        <v>636</v>
      </c>
      <c r="C808" s="416"/>
      <c r="D808" s="416"/>
      <c r="E808" s="416"/>
      <c r="F808" s="417">
        <f t="shared" si="24"/>
        <v>0</v>
      </c>
      <c r="G808" s="417">
        <f t="shared" si="25"/>
        <v>0</v>
      </c>
    </row>
    <row r="809" s="399" customFormat="1" outlineLevel="2" spans="1:7">
      <c r="A809" s="414">
        <v>2110307</v>
      </c>
      <c r="B809" s="415" t="s">
        <v>637</v>
      </c>
      <c r="C809" s="416"/>
      <c r="D809" s="416"/>
      <c r="E809" s="416"/>
      <c r="F809" s="417">
        <f t="shared" si="24"/>
        <v>0</v>
      </c>
      <c r="G809" s="417">
        <f t="shared" si="25"/>
        <v>0</v>
      </c>
    </row>
    <row r="810" s="399" customFormat="1" outlineLevel="2" spans="1:7">
      <c r="A810" s="414">
        <v>2110399</v>
      </c>
      <c r="B810" s="415" t="s">
        <v>638</v>
      </c>
      <c r="C810" s="416"/>
      <c r="D810" s="416"/>
      <c r="E810" s="416"/>
      <c r="F810" s="417">
        <f t="shared" si="24"/>
        <v>0</v>
      </c>
      <c r="G810" s="417">
        <f t="shared" si="25"/>
        <v>0</v>
      </c>
    </row>
    <row r="811" s="399" customFormat="1" outlineLevel="1" spans="1:7">
      <c r="A811" s="412">
        <v>21104</v>
      </c>
      <c r="B811" s="413" t="s">
        <v>639</v>
      </c>
      <c r="C811" s="410">
        <f>SUM(C812:C817)</f>
        <v>400</v>
      </c>
      <c r="D811" s="410">
        <f>SUM(D812:D817)</f>
        <v>495.54112</v>
      </c>
      <c r="E811" s="410">
        <f>SUM(E812:E817)</f>
        <v>530</v>
      </c>
      <c r="F811" s="411">
        <f t="shared" si="24"/>
        <v>1.325</v>
      </c>
      <c r="G811" s="411">
        <f t="shared" si="25"/>
        <v>1.06953788214387</v>
      </c>
    </row>
    <row r="812" s="399" customFormat="1" outlineLevel="2" spans="1:7">
      <c r="A812" s="414">
        <v>2110401</v>
      </c>
      <c r="B812" s="415" t="s">
        <v>640</v>
      </c>
      <c r="C812" s="416">
        <v>300</v>
      </c>
      <c r="D812" s="416">
        <v>365.54112</v>
      </c>
      <c r="E812" s="416">
        <v>400</v>
      </c>
      <c r="F812" s="417">
        <f t="shared" si="24"/>
        <v>1.33333333333333</v>
      </c>
      <c r="G812" s="417">
        <f t="shared" si="25"/>
        <v>1.09426813596238</v>
      </c>
    </row>
    <row r="813" s="399" customFormat="1" outlineLevel="2" spans="1:7">
      <c r="A813" s="414">
        <v>2110402</v>
      </c>
      <c r="B813" s="415" t="s">
        <v>641</v>
      </c>
      <c r="C813" s="416">
        <v>100</v>
      </c>
      <c r="D813" s="416">
        <v>130</v>
      </c>
      <c r="E813" s="416">
        <v>130</v>
      </c>
      <c r="F813" s="417">
        <f t="shared" si="24"/>
        <v>1.3</v>
      </c>
      <c r="G813" s="417">
        <f t="shared" si="25"/>
        <v>1</v>
      </c>
    </row>
    <row r="814" s="399" customFormat="1" outlineLevel="2" spans="1:7">
      <c r="A814" s="414">
        <v>2110404</v>
      </c>
      <c r="B814" s="415" t="s">
        <v>642</v>
      </c>
      <c r="C814" s="416"/>
      <c r="D814" s="416"/>
      <c r="E814" s="416"/>
      <c r="F814" s="417">
        <f t="shared" si="24"/>
        <v>0</v>
      </c>
      <c r="G814" s="417">
        <f t="shared" si="25"/>
        <v>0</v>
      </c>
    </row>
    <row r="815" s="399" customFormat="1" outlineLevel="2" spans="1:7">
      <c r="A815" s="414">
        <v>2110405</v>
      </c>
      <c r="B815" s="415" t="s">
        <v>643</v>
      </c>
      <c r="C815" s="416"/>
      <c r="D815" s="416"/>
      <c r="E815" s="416"/>
      <c r="F815" s="417">
        <f t="shared" si="24"/>
        <v>0</v>
      </c>
      <c r="G815" s="417">
        <f t="shared" si="25"/>
        <v>0</v>
      </c>
    </row>
    <row r="816" s="399" customFormat="1" outlineLevel="2" spans="1:7">
      <c r="A816" s="414">
        <v>2110406</v>
      </c>
      <c r="B816" s="415" t="s">
        <v>644</v>
      </c>
      <c r="C816" s="416"/>
      <c r="D816" s="416"/>
      <c r="E816" s="416"/>
      <c r="F816" s="417">
        <f t="shared" si="24"/>
        <v>0</v>
      </c>
      <c r="G816" s="417">
        <f t="shared" si="25"/>
        <v>0</v>
      </c>
    </row>
    <row r="817" s="399" customFormat="1" outlineLevel="2" spans="1:7">
      <c r="A817" s="414">
        <v>2110499</v>
      </c>
      <c r="B817" s="415" t="s">
        <v>645</v>
      </c>
      <c r="C817" s="416"/>
      <c r="D817" s="416"/>
      <c r="E817" s="416"/>
      <c r="F817" s="417">
        <f t="shared" si="24"/>
        <v>0</v>
      </c>
      <c r="G817" s="417">
        <f t="shared" si="25"/>
        <v>0</v>
      </c>
    </row>
    <row r="818" s="399" customFormat="1" outlineLevel="1" spans="1:7">
      <c r="A818" s="412">
        <v>21105</v>
      </c>
      <c r="B818" s="413" t="s">
        <v>646</v>
      </c>
      <c r="C818" s="410">
        <f>SUM(C819:C824)</f>
        <v>0</v>
      </c>
      <c r="D818" s="410">
        <f>SUM(D819:D824)</f>
        <v>0</v>
      </c>
      <c r="E818" s="410">
        <f>SUM(E819:E824)</f>
        <v>0</v>
      </c>
      <c r="F818" s="411">
        <f t="shared" si="24"/>
        <v>0</v>
      </c>
      <c r="G818" s="411">
        <f t="shared" si="25"/>
        <v>0</v>
      </c>
    </row>
    <row r="819" s="399" customFormat="1" outlineLevel="2" spans="1:7">
      <c r="A819" s="414">
        <v>2110501</v>
      </c>
      <c r="B819" s="415" t="s">
        <v>647</v>
      </c>
      <c r="C819" s="416"/>
      <c r="D819" s="416"/>
      <c r="E819" s="416"/>
      <c r="F819" s="417">
        <f t="shared" si="24"/>
        <v>0</v>
      </c>
      <c r="G819" s="417">
        <f t="shared" si="25"/>
        <v>0</v>
      </c>
    </row>
    <row r="820" s="399" customFormat="1" outlineLevel="2" spans="1:7">
      <c r="A820" s="414">
        <v>2110502</v>
      </c>
      <c r="B820" s="415" t="s">
        <v>648</v>
      </c>
      <c r="C820" s="416"/>
      <c r="D820" s="416"/>
      <c r="E820" s="416"/>
      <c r="F820" s="417">
        <f t="shared" ref="F820:F883" si="26">IF(C820&gt;0,E820/C820,0)</f>
        <v>0</v>
      </c>
      <c r="G820" s="417">
        <f t="shared" ref="G820:G883" si="27">IF(D820&gt;0,E820/D820,0)</f>
        <v>0</v>
      </c>
    </row>
    <row r="821" s="399" customFormat="1" outlineLevel="2" spans="1:7">
      <c r="A821" s="414">
        <v>2110503</v>
      </c>
      <c r="B821" s="415" t="s">
        <v>649</v>
      </c>
      <c r="C821" s="416"/>
      <c r="D821" s="416"/>
      <c r="E821" s="416"/>
      <c r="F821" s="417">
        <f t="shared" si="26"/>
        <v>0</v>
      </c>
      <c r="G821" s="417">
        <f t="shared" si="27"/>
        <v>0</v>
      </c>
    </row>
    <row r="822" s="399" customFormat="1" outlineLevel="2" spans="1:7">
      <c r="A822" s="414">
        <v>2110506</v>
      </c>
      <c r="B822" s="415" t="s">
        <v>650</v>
      </c>
      <c r="C822" s="416"/>
      <c r="D822" s="416"/>
      <c r="E822" s="416"/>
      <c r="F822" s="417">
        <f t="shared" si="26"/>
        <v>0</v>
      </c>
      <c r="G822" s="417">
        <f t="shared" si="27"/>
        <v>0</v>
      </c>
    </row>
    <row r="823" s="399" customFormat="1" outlineLevel="2" spans="1:7">
      <c r="A823" s="414">
        <v>2110507</v>
      </c>
      <c r="B823" s="415" t="s">
        <v>651</v>
      </c>
      <c r="C823" s="416"/>
      <c r="D823" s="416"/>
      <c r="E823" s="416"/>
      <c r="F823" s="417">
        <f t="shared" si="26"/>
        <v>0</v>
      </c>
      <c r="G823" s="417">
        <f t="shared" si="27"/>
        <v>0</v>
      </c>
    </row>
    <row r="824" s="399" customFormat="1" outlineLevel="2" spans="1:7">
      <c r="A824" s="414">
        <v>2110599</v>
      </c>
      <c r="B824" s="415" t="s">
        <v>652</v>
      </c>
      <c r="C824" s="416"/>
      <c r="D824" s="416"/>
      <c r="E824" s="416"/>
      <c r="F824" s="417">
        <f t="shared" si="26"/>
        <v>0</v>
      </c>
      <c r="G824" s="417">
        <f t="shared" si="27"/>
        <v>0</v>
      </c>
    </row>
    <row r="825" s="399" customFormat="1" outlineLevel="1" spans="1:7">
      <c r="A825" s="412">
        <v>21106</v>
      </c>
      <c r="B825" s="413" t="s">
        <v>653</v>
      </c>
      <c r="C825" s="410">
        <f>SUM(C826:C830)</f>
        <v>0</v>
      </c>
      <c r="D825" s="410">
        <f>SUM(D826:D830)</f>
        <v>0</v>
      </c>
      <c r="E825" s="410">
        <f>SUM(E826:E830)</f>
        <v>0</v>
      </c>
      <c r="F825" s="411">
        <f t="shared" si="26"/>
        <v>0</v>
      </c>
      <c r="G825" s="411">
        <f t="shared" si="27"/>
        <v>0</v>
      </c>
    </row>
    <row r="826" s="399" customFormat="1" outlineLevel="2" spans="1:7">
      <c r="A826" s="414">
        <v>2110602</v>
      </c>
      <c r="B826" s="415" t="s">
        <v>654</v>
      </c>
      <c r="C826" s="416"/>
      <c r="D826" s="416"/>
      <c r="E826" s="416"/>
      <c r="F826" s="417">
        <f t="shared" si="26"/>
        <v>0</v>
      </c>
      <c r="G826" s="417">
        <f t="shared" si="27"/>
        <v>0</v>
      </c>
    </row>
    <row r="827" s="399" customFormat="1" outlineLevel="2" spans="1:7">
      <c r="A827" s="414">
        <v>2110603</v>
      </c>
      <c r="B827" s="415" t="s">
        <v>655</v>
      </c>
      <c r="C827" s="416"/>
      <c r="D827" s="416"/>
      <c r="E827" s="416"/>
      <c r="F827" s="417">
        <f t="shared" si="26"/>
        <v>0</v>
      </c>
      <c r="G827" s="417">
        <f t="shared" si="27"/>
        <v>0</v>
      </c>
    </row>
    <row r="828" s="399" customFormat="1" outlineLevel="2" spans="1:7">
      <c r="A828" s="414">
        <v>2110604</v>
      </c>
      <c r="B828" s="415" t="s">
        <v>656</v>
      </c>
      <c r="C828" s="416"/>
      <c r="D828" s="416"/>
      <c r="E828" s="416"/>
      <c r="F828" s="417">
        <f t="shared" si="26"/>
        <v>0</v>
      </c>
      <c r="G828" s="417">
        <f t="shared" si="27"/>
        <v>0</v>
      </c>
    </row>
    <row r="829" s="399" customFormat="1" outlineLevel="2" spans="1:7">
      <c r="A829" s="414">
        <v>2110605</v>
      </c>
      <c r="B829" s="415" t="s">
        <v>657</v>
      </c>
      <c r="C829" s="416"/>
      <c r="D829" s="416"/>
      <c r="E829" s="416"/>
      <c r="F829" s="417">
        <f t="shared" si="26"/>
        <v>0</v>
      </c>
      <c r="G829" s="417">
        <f t="shared" si="27"/>
        <v>0</v>
      </c>
    </row>
    <row r="830" s="399" customFormat="1" outlineLevel="2" spans="1:7">
      <c r="A830" s="414">
        <v>2110699</v>
      </c>
      <c r="B830" s="415" t="s">
        <v>658</v>
      </c>
      <c r="C830" s="416"/>
      <c r="D830" s="416"/>
      <c r="E830" s="416"/>
      <c r="F830" s="417">
        <f t="shared" si="26"/>
        <v>0</v>
      </c>
      <c r="G830" s="417">
        <f t="shared" si="27"/>
        <v>0</v>
      </c>
    </row>
    <row r="831" s="399" customFormat="1" outlineLevel="1" spans="1:7">
      <c r="A831" s="412">
        <v>21107</v>
      </c>
      <c r="B831" s="413" t="s">
        <v>659</v>
      </c>
      <c r="C831" s="410">
        <f>SUM(C832:C833)</f>
        <v>0</v>
      </c>
      <c r="D831" s="410">
        <f>SUM(D832:D833)</f>
        <v>0</v>
      </c>
      <c r="E831" s="410">
        <f>SUM(E832:E833)</f>
        <v>0</v>
      </c>
      <c r="F831" s="411">
        <f t="shared" si="26"/>
        <v>0</v>
      </c>
      <c r="G831" s="411">
        <f t="shared" si="27"/>
        <v>0</v>
      </c>
    </row>
    <row r="832" s="399" customFormat="1" outlineLevel="2" spans="1:7">
      <c r="A832" s="414">
        <v>2110704</v>
      </c>
      <c r="B832" s="415" t="s">
        <v>660</v>
      </c>
      <c r="C832" s="416"/>
      <c r="D832" s="416"/>
      <c r="E832" s="416"/>
      <c r="F832" s="417">
        <f t="shared" si="26"/>
        <v>0</v>
      </c>
      <c r="G832" s="417">
        <f t="shared" si="27"/>
        <v>0</v>
      </c>
    </row>
    <row r="833" s="399" customFormat="1" outlineLevel="2" spans="1:7">
      <c r="A833" s="414">
        <v>2110799</v>
      </c>
      <c r="B833" s="415" t="s">
        <v>661</v>
      </c>
      <c r="C833" s="416"/>
      <c r="D833" s="416"/>
      <c r="E833" s="416"/>
      <c r="F833" s="417">
        <f t="shared" si="26"/>
        <v>0</v>
      </c>
      <c r="G833" s="417">
        <f t="shared" si="27"/>
        <v>0</v>
      </c>
    </row>
    <row r="834" s="399" customFormat="1" outlineLevel="1" spans="1:7">
      <c r="A834" s="412">
        <v>21108</v>
      </c>
      <c r="B834" s="413" t="s">
        <v>662</v>
      </c>
      <c r="C834" s="410">
        <f>SUM(C835:C836)</f>
        <v>0</v>
      </c>
      <c r="D834" s="410">
        <f>SUM(D835:D836)</f>
        <v>0</v>
      </c>
      <c r="E834" s="410">
        <f>SUM(E835:E836)</f>
        <v>0</v>
      </c>
      <c r="F834" s="411">
        <f t="shared" si="26"/>
        <v>0</v>
      </c>
      <c r="G834" s="411">
        <f t="shared" si="27"/>
        <v>0</v>
      </c>
    </row>
    <row r="835" s="399" customFormat="1" outlineLevel="2" spans="1:7">
      <c r="A835" s="414">
        <v>2110804</v>
      </c>
      <c r="B835" s="415" t="s">
        <v>663</v>
      </c>
      <c r="C835" s="416"/>
      <c r="D835" s="416"/>
      <c r="E835" s="416"/>
      <c r="F835" s="417">
        <f t="shared" si="26"/>
        <v>0</v>
      </c>
      <c r="G835" s="417">
        <f t="shared" si="27"/>
        <v>0</v>
      </c>
    </row>
    <row r="836" s="399" customFormat="1" outlineLevel="2" spans="1:7">
      <c r="A836" s="414">
        <v>2110899</v>
      </c>
      <c r="B836" s="415" t="s">
        <v>664</v>
      </c>
      <c r="C836" s="416"/>
      <c r="D836" s="416"/>
      <c r="E836" s="416"/>
      <c r="F836" s="417">
        <f t="shared" si="26"/>
        <v>0</v>
      </c>
      <c r="G836" s="417">
        <f t="shared" si="27"/>
        <v>0</v>
      </c>
    </row>
    <row r="837" s="399" customFormat="1" outlineLevel="1" spans="1:7">
      <c r="A837" s="412">
        <v>21109</v>
      </c>
      <c r="B837" s="413" t="s">
        <v>665</v>
      </c>
      <c r="C837" s="410">
        <f>SUM(C838)</f>
        <v>0</v>
      </c>
      <c r="D837" s="410">
        <f>SUM(D838)</f>
        <v>0</v>
      </c>
      <c r="E837" s="410">
        <f>SUM(E838)</f>
        <v>0</v>
      </c>
      <c r="F837" s="411">
        <f t="shared" si="26"/>
        <v>0</v>
      </c>
      <c r="G837" s="411">
        <f t="shared" si="27"/>
        <v>0</v>
      </c>
    </row>
    <row r="838" s="399" customFormat="1" outlineLevel="2" spans="1:7">
      <c r="A838" s="414">
        <v>2110901</v>
      </c>
      <c r="B838" s="415" t="s">
        <v>665</v>
      </c>
      <c r="C838" s="416"/>
      <c r="D838" s="416"/>
      <c r="E838" s="416"/>
      <c r="F838" s="417">
        <f t="shared" si="26"/>
        <v>0</v>
      </c>
      <c r="G838" s="417">
        <f t="shared" si="27"/>
        <v>0</v>
      </c>
    </row>
    <row r="839" s="399" customFormat="1" outlineLevel="1" spans="1:7">
      <c r="A839" s="412">
        <v>21110</v>
      </c>
      <c r="B839" s="413" t="s">
        <v>666</v>
      </c>
      <c r="C839" s="410">
        <f>SUM(C840)</f>
        <v>0</v>
      </c>
      <c r="D839" s="410">
        <f>SUM(D840)</f>
        <v>0</v>
      </c>
      <c r="E839" s="410">
        <f>SUM(E840)</f>
        <v>0</v>
      </c>
      <c r="F839" s="411">
        <f t="shared" si="26"/>
        <v>0</v>
      </c>
      <c r="G839" s="411">
        <f t="shared" si="27"/>
        <v>0</v>
      </c>
    </row>
    <row r="840" s="399" customFormat="1" outlineLevel="2" spans="1:7">
      <c r="A840" s="414">
        <v>2111001</v>
      </c>
      <c r="B840" s="415" t="s">
        <v>666</v>
      </c>
      <c r="C840" s="416"/>
      <c r="D840" s="416"/>
      <c r="E840" s="416"/>
      <c r="F840" s="417">
        <f t="shared" si="26"/>
        <v>0</v>
      </c>
      <c r="G840" s="417">
        <f t="shared" si="27"/>
        <v>0</v>
      </c>
    </row>
    <row r="841" s="399" customFormat="1" outlineLevel="1" spans="1:7">
      <c r="A841" s="412">
        <v>21111</v>
      </c>
      <c r="B841" s="413" t="s">
        <v>667</v>
      </c>
      <c r="C841" s="410">
        <f>SUM(C842:C846)</f>
        <v>0</v>
      </c>
      <c r="D841" s="410">
        <f>SUM(D842:D846)</f>
        <v>0</v>
      </c>
      <c r="E841" s="410">
        <f>SUM(E842:E846)</f>
        <v>0</v>
      </c>
      <c r="F841" s="411">
        <f t="shared" si="26"/>
        <v>0</v>
      </c>
      <c r="G841" s="411">
        <f t="shared" si="27"/>
        <v>0</v>
      </c>
    </row>
    <row r="842" s="399" customFormat="1" outlineLevel="2" spans="1:7">
      <c r="A842" s="414">
        <v>2111101</v>
      </c>
      <c r="B842" s="415" t="s">
        <v>668</v>
      </c>
      <c r="C842" s="416"/>
      <c r="D842" s="416"/>
      <c r="E842" s="416"/>
      <c r="F842" s="417">
        <f t="shared" si="26"/>
        <v>0</v>
      </c>
      <c r="G842" s="417">
        <f t="shared" si="27"/>
        <v>0</v>
      </c>
    </row>
    <row r="843" s="399" customFormat="1" outlineLevel="2" spans="1:7">
      <c r="A843" s="414">
        <v>2111102</v>
      </c>
      <c r="B843" s="415" t="s">
        <v>669</v>
      </c>
      <c r="C843" s="416"/>
      <c r="D843" s="416"/>
      <c r="E843" s="416"/>
      <c r="F843" s="417">
        <f t="shared" si="26"/>
        <v>0</v>
      </c>
      <c r="G843" s="417">
        <f t="shared" si="27"/>
        <v>0</v>
      </c>
    </row>
    <row r="844" s="399" customFormat="1" outlineLevel="2" spans="1:7">
      <c r="A844" s="414">
        <v>2111103</v>
      </c>
      <c r="B844" s="415" t="s">
        <v>670</v>
      </c>
      <c r="C844" s="416"/>
      <c r="D844" s="416"/>
      <c r="E844" s="416"/>
      <c r="F844" s="417">
        <f t="shared" si="26"/>
        <v>0</v>
      </c>
      <c r="G844" s="417">
        <f t="shared" si="27"/>
        <v>0</v>
      </c>
    </row>
    <row r="845" s="399" customFormat="1" outlineLevel="2" spans="1:7">
      <c r="A845" s="414">
        <v>2111104</v>
      </c>
      <c r="B845" s="415" t="s">
        <v>671</v>
      </c>
      <c r="C845" s="416"/>
      <c r="D845" s="416"/>
      <c r="E845" s="416"/>
      <c r="F845" s="417">
        <f t="shared" si="26"/>
        <v>0</v>
      </c>
      <c r="G845" s="417">
        <f t="shared" si="27"/>
        <v>0</v>
      </c>
    </row>
    <row r="846" s="399" customFormat="1" outlineLevel="2" spans="1:7">
      <c r="A846" s="414">
        <v>2111199</v>
      </c>
      <c r="B846" s="415" t="s">
        <v>672</v>
      </c>
      <c r="C846" s="416"/>
      <c r="D846" s="416"/>
      <c r="E846" s="416"/>
      <c r="F846" s="417">
        <f t="shared" si="26"/>
        <v>0</v>
      </c>
      <c r="G846" s="417">
        <f t="shared" si="27"/>
        <v>0</v>
      </c>
    </row>
    <row r="847" s="399" customFormat="1" outlineLevel="1" spans="1:7">
      <c r="A847" s="412">
        <v>21112</v>
      </c>
      <c r="B847" s="413" t="s">
        <v>673</v>
      </c>
      <c r="C847" s="410">
        <f>SUM(C848)</f>
        <v>0</v>
      </c>
      <c r="D847" s="410">
        <f>SUM(D848)</f>
        <v>0</v>
      </c>
      <c r="E847" s="410">
        <f>SUM(E848)</f>
        <v>0</v>
      </c>
      <c r="F847" s="411">
        <f t="shared" si="26"/>
        <v>0</v>
      </c>
      <c r="G847" s="411">
        <f t="shared" si="27"/>
        <v>0</v>
      </c>
    </row>
    <row r="848" s="399" customFormat="1" outlineLevel="2" spans="1:7">
      <c r="A848" s="414">
        <v>2111201</v>
      </c>
      <c r="B848" s="415" t="s">
        <v>673</v>
      </c>
      <c r="C848" s="416"/>
      <c r="D848" s="416"/>
      <c r="E848" s="416"/>
      <c r="F848" s="417">
        <f t="shared" si="26"/>
        <v>0</v>
      </c>
      <c r="G848" s="417">
        <f t="shared" si="27"/>
        <v>0</v>
      </c>
    </row>
    <row r="849" s="399" customFormat="1" outlineLevel="2" spans="1:7">
      <c r="A849" s="420" t="s">
        <v>674</v>
      </c>
      <c r="B849" s="415" t="s">
        <v>675</v>
      </c>
      <c r="C849" s="416"/>
      <c r="D849" s="416"/>
      <c r="E849" s="416"/>
      <c r="F849" s="417">
        <f t="shared" si="26"/>
        <v>0</v>
      </c>
      <c r="G849" s="417">
        <f t="shared" si="27"/>
        <v>0</v>
      </c>
    </row>
    <row r="850" s="399" customFormat="1" outlineLevel="1" spans="1:7">
      <c r="A850" s="412">
        <v>21113</v>
      </c>
      <c r="B850" s="413" t="s">
        <v>676</v>
      </c>
      <c r="C850" s="410">
        <f>SUM(C851)</f>
        <v>0</v>
      </c>
      <c r="D850" s="410">
        <f>SUM(D851)</f>
        <v>0</v>
      </c>
      <c r="E850" s="410">
        <f>SUM(E851)</f>
        <v>0</v>
      </c>
      <c r="F850" s="411">
        <f t="shared" si="26"/>
        <v>0</v>
      </c>
      <c r="G850" s="411">
        <f t="shared" si="27"/>
        <v>0</v>
      </c>
    </row>
    <row r="851" s="399" customFormat="1" outlineLevel="2" spans="1:7">
      <c r="A851" s="414">
        <v>2111301</v>
      </c>
      <c r="B851" s="415" t="s">
        <v>676</v>
      </c>
      <c r="C851" s="416"/>
      <c r="D851" s="416"/>
      <c r="E851" s="416"/>
      <c r="F851" s="417">
        <f t="shared" si="26"/>
        <v>0</v>
      </c>
      <c r="G851" s="417">
        <f t="shared" si="27"/>
        <v>0</v>
      </c>
    </row>
    <row r="852" s="399" customFormat="1" outlineLevel="1" spans="1:7">
      <c r="A852" s="412">
        <v>21114</v>
      </c>
      <c r="B852" s="413" t="s">
        <v>677</v>
      </c>
      <c r="C852" s="410">
        <f>SUM(C853:C862)</f>
        <v>0</v>
      </c>
      <c r="D852" s="410">
        <f>SUM(D853:D862)</f>
        <v>0</v>
      </c>
      <c r="E852" s="410">
        <f>SUM(E853:E862)</f>
        <v>0</v>
      </c>
      <c r="F852" s="411">
        <f t="shared" si="26"/>
        <v>0</v>
      </c>
      <c r="G852" s="411">
        <f t="shared" si="27"/>
        <v>0</v>
      </c>
    </row>
    <row r="853" s="399" customFormat="1" outlineLevel="2" spans="1:7">
      <c r="A853" s="414">
        <v>2111401</v>
      </c>
      <c r="B853" s="415" t="s">
        <v>69</v>
      </c>
      <c r="C853" s="416"/>
      <c r="D853" s="416"/>
      <c r="E853" s="416"/>
      <c r="F853" s="417">
        <f t="shared" si="26"/>
        <v>0</v>
      </c>
      <c r="G853" s="417">
        <f t="shared" si="27"/>
        <v>0</v>
      </c>
    </row>
    <row r="854" s="399" customFormat="1" outlineLevel="2" spans="1:7">
      <c r="A854" s="414">
        <v>2111402</v>
      </c>
      <c r="B854" s="415" t="s">
        <v>70</v>
      </c>
      <c r="C854" s="416"/>
      <c r="D854" s="416"/>
      <c r="E854" s="416"/>
      <c r="F854" s="417">
        <f t="shared" si="26"/>
        <v>0</v>
      </c>
      <c r="G854" s="417">
        <f t="shared" si="27"/>
        <v>0</v>
      </c>
    </row>
    <row r="855" s="399" customFormat="1" outlineLevel="2" spans="1:7">
      <c r="A855" s="414">
        <v>2111403</v>
      </c>
      <c r="B855" s="415" t="s">
        <v>71</v>
      </c>
      <c r="C855" s="416"/>
      <c r="D855" s="416"/>
      <c r="E855" s="416"/>
      <c r="F855" s="417">
        <f t="shared" si="26"/>
        <v>0</v>
      </c>
      <c r="G855" s="417">
        <f t="shared" si="27"/>
        <v>0</v>
      </c>
    </row>
    <row r="856" s="399" customFormat="1" outlineLevel="2" spans="1:7">
      <c r="A856" s="414">
        <v>2111406</v>
      </c>
      <c r="B856" s="415" t="s">
        <v>678</v>
      </c>
      <c r="C856" s="416"/>
      <c r="D856" s="416"/>
      <c r="E856" s="416"/>
      <c r="F856" s="417">
        <f t="shared" si="26"/>
        <v>0</v>
      </c>
      <c r="G856" s="417">
        <f t="shared" si="27"/>
        <v>0</v>
      </c>
    </row>
    <row r="857" s="399" customFormat="1" outlineLevel="2" spans="1:7">
      <c r="A857" s="414">
        <v>2111407</v>
      </c>
      <c r="B857" s="415" t="s">
        <v>679</v>
      </c>
      <c r="C857" s="416"/>
      <c r="D857" s="416"/>
      <c r="E857" s="416"/>
      <c r="F857" s="417">
        <f t="shared" si="26"/>
        <v>0</v>
      </c>
      <c r="G857" s="417">
        <f t="shared" si="27"/>
        <v>0</v>
      </c>
    </row>
    <row r="858" s="399" customFormat="1" outlineLevel="2" spans="1:7">
      <c r="A858" s="414">
        <v>2111408</v>
      </c>
      <c r="B858" s="415" t="s">
        <v>680</v>
      </c>
      <c r="C858" s="416"/>
      <c r="D858" s="416"/>
      <c r="E858" s="416"/>
      <c r="F858" s="417">
        <f t="shared" si="26"/>
        <v>0</v>
      </c>
      <c r="G858" s="417">
        <f t="shared" si="27"/>
        <v>0</v>
      </c>
    </row>
    <row r="859" s="399" customFormat="1" outlineLevel="2" spans="1:7">
      <c r="A859" s="414">
        <v>2111411</v>
      </c>
      <c r="B859" s="415" t="s">
        <v>110</v>
      </c>
      <c r="C859" s="416"/>
      <c r="D859" s="416"/>
      <c r="E859" s="416"/>
      <c r="F859" s="417">
        <f t="shared" si="26"/>
        <v>0</v>
      </c>
      <c r="G859" s="417">
        <f t="shared" si="27"/>
        <v>0</v>
      </c>
    </row>
    <row r="860" s="399" customFormat="1" outlineLevel="2" spans="1:7">
      <c r="A860" s="414">
        <v>2111413</v>
      </c>
      <c r="B860" s="415" t="s">
        <v>681</v>
      </c>
      <c r="C860" s="416"/>
      <c r="D860" s="416"/>
      <c r="E860" s="416"/>
      <c r="F860" s="417">
        <f t="shared" si="26"/>
        <v>0</v>
      </c>
      <c r="G860" s="417">
        <f t="shared" si="27"/>
        <v>0</v>
      </c>
    </row>
    <row r="861" s="399" customFormat="1" outlineLevel="2" spans="1:7">
      <c r="A861" s="414">
        <v>2111450</v>
      </c>
      <c r="B861" s="415" t="s">
        <v>78</v>
      </c>
      <c r="C861" s="416"/>
      <c r="D861" s="416"/>
      <c r="E861" s="416"/>
      <c r="F861" s="417">
        <f t="shared" si="26"/>
        <v>0</v>
      </c>
      <c r="G861" s="417">
        <f t="shared" si="27"/>
        <v>0</v>
      </c>
    </row>
    <row r="862" s="399" customFormat="1" outlineLevel="2" spans="1:7">
      <c r="A862" s="414">
        <v>2111499</v>
      </c>
      <c r="B862" s="415" t="s">
        <v>682</v>
      </c>
      <c r="C862" s="416"/>
      <c r="D862" s="416"/>
      <c r="E862" s="416"/>
      <c r="F862" s="417">
        <f t="shared" si="26"/>
        <v>0</v>
      </c>
      <c r="G862" s="417">
        <f t="shared" si="27"/>
        <v>0</v>
      </c>
    </row>
    <row r="863" s="399" customFormat="1" outlineLevel="1" spans="1:7">
      <c r="A863" s="412">
        <v>21199</v>
      </c>
      <c r="B863" s="413" t="s">
        <v>683</v>
      </c>
      <c r="C863" s="410">
        <f>SUM(C864)</f>
        <v>0</v>
      </c>
      <c r="D863" s="410">
        <f>SUM(D864)</f>
        <v>0</v>
      </c>
      <c r="E863" s="410">
        <f>SUM(E864)</f>
        <v>0</v>
      </c>
      <c r="F863" s="411">
        <f t="shared" si="26"/>
        <v>0</v>
      </c>
      <c r="G863" s="411">
        <f t="shared" si="27"/>
        <v>0</v>
      </c>
    </row>
    <row r="864" s="399" customFormat="1" outlineLevel="2" spans="1:7">
      <c r="A864" s="414">
        <v>2119999</v>
      </c>
      <c r="B864" s="415" t="s">
        <v>683</v>
      </c>
      <c r="C864" s="416"/>
      <c r="D864" s="416"/>
      <c r="E864" s="416"/>
      <c r="F864" s="417">
        <f t="shared" si="26"/>
        <v>0</v>
      </c>
      <c r="G864" s="417">
        <f t="shared" si="27"/>
        <v>0</v>
      </c>
    </row>
    <row r="865" s="401" customFormat="1" ht="20" customHeight="1" spans="1:7">
      <c r="A865" s="408">
        <v>212</v>
      </c>
      <c r="B865" s="409" t="s">
        <v>684</v>
      </c>
      <c r="C865" s="410">
        <f>SUM(C866,C877,C879,C882,C884,C886)</f>
        <v>9800</v>
      </c>
      <c r="D865" s="410">
        <f>SUM(D866,D877,D879,D882,D884,D886)</f>
        <v>11776.672113</v>
      </c>
      <c r="E865" s="410">
        <f>SUM(E866,E877,E879,E882,E884,E886)</f>
        <v>5000</v>
      </c>
      <c r="F865" s="411">
        <f t="shared" si="26"/>
        <v>0.510204081632653</v>
      </c>
      <c r="G865" s="411">
        <f t="shared" si="27"/>
        <v>0.424568159155982</v>
      </c>
    </row>
    <row r="866" s="399" customFormat="1" outlineLevel="1" spans="1:7">
      <c r="A866" s="412">
        <v>21201</v>
      </c>
      <c r="B866" s="413" t="s">
        <v>685</v>
      </c>
      <c r="C866" s="410">
        <f>SUM(C867:C876)</f>
        <v>2220</v>
      </c>
      <c r="D866" s="410">
        <f>SUM(D867:D876)</f>
        <v>1422.302328</v>
      </c>
      <c r="E866" s="410">
        <f>SUM(E867:E876)</f>
        <v>1610</v>
      </c>
      <c r="F866" s="411">
        <f t="shared" si="26"/>
        <v>0.725225225225225</v>
      </c>
      <c r="G866" s="411">
        <f t="shared" si="27"/>
        <v>1.13196749263846</v>
      </c>
    </row>
    <row r="867" s="399" customFormat="1" outlineLevel="2" spans="1:7">
      <c r="A867" s="414">
        <v>2120101</v>
      </c>
      <c r="B867" s="415" t="s">
        <v>69</v>
      </c>
      <c r="C867" s="416">
        <v>600</v>
      </c>
      <c r="D867" s="416">
        <v>610.704107</v>
      </c>
      <c r="E867" s="416">
        <v>620</v>
      </c>
      <c r="F867" s="417">
        <f t="shared" si="26"/>
        <v>1.03333333333333</v>
      </c>
      <c r="G867" s="417">
        <f t="shared" si="27"/>
        <v>1.01522159896003</v>
      </c>
    </row>
    <row r="868" s="399" customFormat="1" outlineLevel="2" spans="1:7">
      <c r="A868" s="414">
        <v>2120102</v>
      </c>
      <c r="B868" s="415" t="s">
        <v>70</v>
      </c>
      <c r="C868" s="416">
        <v>1100</v>
      </c>
      <c r="D868" s="416">
        <v>395.56233</v>
      </c>
      <c r="E868" s="416">
        <v>500</v>
      </c>
      <c r="F868" s="417">
        <f t="shared" si="26"/>
        <v>0.454545454545455</v>
      </c>
      <c r="G868" s="417">
        <f t="shared" si="27"/>
        <v>1.26402329564597</v>
      </c>
    </row>
    <row r="869" s="399" customFormat="1" outlineLevel="2" spans="1:7">
      <c r="A869" s="414">
        <v>2120103</v>
      </c>
      <c r="B869" s="415" t="s">
        <v>71</v>
      </c>
      <c r="C869" s="416">
        <v>0</v>
      </c>
      <c r="D869" s="416">
        <v>0</v>
      </c>
      <c r="E869" s="416">
        <v>0</v>
      </c>
      <c r="F869" s="417">
        <f t="shared" si="26"/>
        <v>0</v>
      </c>
      <c r="G869" s="417">
        <f t="shared" si="27"/>
        <v>0</v>
      </c>
    </row>
    <row r="870" s="399" customFormat="1" outlineLevel="2" spans="1:7">
      <c r="A870" s="414">
        <v>2120104</v>
      </c>
      <c r="B870" s="415" t="s">
        <v>686</v>
      </c>
      <c r="C870" s="416">
        <v>420</v>
      </c>
      <c r="D870" s="416">
        <v>320.917471</v>
      </c>
      <c r="E870" s="416">
        <v>400</v>
      </c>
      <c r="F870" s="417">
        <f t="shared" si="26"/>
        <v>0.952380952380952</v>
      </c>
      <c r="G870" s="417">
        <f t="shared" si="27"/>
        <v>1.24642637483579</v>
      </c>
    </row>
    <row r="871" s="399" customFormat="1" ht="27" outlineLevel="2" spans="1:7">
      <c r="A871" s="414">
        <v>2120105</v>
      </c>
      <c r="B871" s="415" t="s">
        <v>687</v>
      </c>
      <c r="C871" s="416">
        <v>0</v>
      </c>
      <c r="D871" s="416">
        <v>0</v>
      </c>
      <c r="E871" s="416">
        <v>0</v>
      </c>
      <c r="F871" s="417">
        <f t="shared" si="26"/>
        <v>0</v>
      </c>
      <c r="G871" s="417">
        <f t="shared" si="27"/>
        <v>0</v>
      </c>
    </row>
    <row r="872" s="399" customFormat="1" outlineLevel="2" spans="1:7">
      <c r="A872" s="414">
        <v>2120106</v>
      </c>
      <c r="B872" s="415" t="s">
        <v>688</v>
      </c>
      <c r="C872" s="416">
        <v>80</v>
      </c>
      <c r="D872" s="416">
        <v>74.79</v>
      </c>
      <c r="E872" s="416">
        <v>70</v>
      </c>
      <c r="F872" s="417">
        <f t="shared" si="26"/>
        <v>0.875</v>
      </c>
      <c r="G872" s="417">
        <f t="shared" si="27"/>
        <v>0.935954004546062</v>
      </c>
    </row>
    <row r="873" s="399" customFormat="1" outlineLevel="2" spans="1:7">
      <c r="A873" s="414">
        <v>2120107</v>
      </c>
      <c r="B873" s="415" t="s">
        <v>689</v>
      </c>
      <c r="C873" s="416">
        <v>0</v>
      </c>
      <c r="D873" s="416">
        <v>0</v>
      </c>
      <c r="E873" s="416">
        <v>0</v>
      </c>
      <c r="F873" s="417">
        <f t="shared" si="26"/>
        <v>0</v>
      </c>
      <c r="G873" s="417">
        <f t="shared" si="27"/>
        <v>0</v>
      </c>
    </row>
    <row r="874" s="399" customFormat="1" ht="27" outlineLevel="2" spans="1:7">
      <c r="A874" s="414">
        <v>2120109</v>
      </c>
      <c r="B874" s="415" t="s">
        <v>690</v>
      </c>
      <c r="C874" s="416">
        <v>0</v>
      </c>
      <c r="D874" s="416">
        <v>0</v>
      </c>
      <c r="E874" s="416">
        <v>0</v>
      </c>
      <c r="F874" s="417">
        <f t="shared" si="26"/>
        <v>0</v>
      </c>
      <c r="G874" s="417">
        <f t="shared" si="27"/>
        <v>0</v>
      </c>
    </row>
    <row r="875" s="399" customFormat="1" outlineLevel="2" spans="1:7">
      <c r="A875" s="414">
        <v>2120110</v>
      </c>
      <c r="B875" s="415" t="s">
        <v>691</v>
      </c>
      <c r="C875" s="416">
        <v>0</v>
      </c>
      <c r="D875" s="416">
        <v>0</v>
      </c>
      <c r="E875" s="416">
        <v>0</v>
      </c>
      <c r="F875" s="417">
        <f t="shared" si="26"/>
        <v>0</v>
      </c>
      <c r="G875" s="417">
        <f t="shared" si="27"/>
        <v>0</v>
      </c>
    </row>
    <row r="876" s="399" customFormat="1" ht="27" outlineLevel="2" spans="1:7">
      <c r="A876" s="414">
        <v>2120199</v>
      </c>
      <c r="B876" s="415" t="s">
        <v>692</v>
      </c>
      <c r="C876" s="416">
        <v>20</v>
      </c>
      <c r="D876" s="416">
        <v>20.32842</v>
      </c>
      <c r="E876" s="416">
        <v>20</v>
      </c>
      <c r="F876" s="417">
        <f t="shared" si="26"/>
        <v>1</v>
      </c>
      <c r="G876" s="417">
        <f t="shared" si="27"/>
        <v>0.983844292866834</v>
      </c>
    </row>
    <row r="877" s="399" customFormat="1" outlineLevel="1" spans="1:7">
      <c r="A877" s="412">
        <v>21202</v>
      </c>
      <c r="B877" s="413" t="s">
        <v>693</v>
      </c>
      <c r="C877" s="410">
        <f>SUM(C878)</f>
        <v>0</v>
      </c>
      <c r="D877" s="410">
        <f>SUM(D878)</f>
        <v>0</v>
      </c>
      <c r="E877" s="410">
        <f>SUM(E878)</f>
        <v>0</v>
      </c>
      <c r="F877" s="411">
        <f t="shared" si="26"/>
        <v>0</v>
      </c>
      <c r="G877" s="411">
        <f t="shared" si="27"/>
        <v>0</v>
      </c>
    </row>
    <row r="878" s="399" customFormat="1" outlineLevel="2" spans="1:7">
      <c r="A878" s="414">
        <v>2120201</v>
      </c>
      <c r="B878" s="415" t="s">
        <v>693</v>
      </c>
      <c r="C878" s="416"/>
      <c r="D878" s="416"/>
      <c r="E878" s="416"/>
      <c r="F878" s="417">
        <f t="shared" si="26"/>
        <v>0</v>
      </c>
      <c r="G878" s="417">
        <f t="shared" si="27"/>
        <v>0</v>
      </c>
    </row>
    <row r="879" s="399" customFormat="1" outlineLevel="1" spans="1:7">
      <c r="A879" s="412">
        <v>21203</v>
      </c>
      <c r="B879" s="413" t="s">
        <v>694</v>
      </c>
      <c r="C879" s="410">
        <f>SUM(C880:C881)</f>
        <v>5770</v>
      </c>
      <c r="D879" s="410">
        <f>SUM(D880:D881)</f>
        <v>8984.028091</v>
      </c>
      <c r="E879" s="410">
        <f>SUM(E880:E881)</f>
        <v>2760</v>
      </c>
      <c r="F879" s="411">
        <f t="shared" si="26"/>
        <v>0.478336221837088</v>
      </c>
      <c r="G879" s="411">
        <f t="shared" si="27"/>
        <v>0.307211862211885</v>
      </c>
    </row>
    <row r="880" s="399" customFormat="1" outlineLevel="2" spans="1:7">
      <c r="A880" s="414">
        <v>2120303</v>
      </c>
      <c r="B880" s="415" t="s">
        <v>695</v>
      </c>
      <c r="C880" s="416">
        <v>3870</v>
      </c>
      <c r="D880" s="416">
        <v>3764.777817</v>
      </c>
      <c r="E880" s="416">
        <v>1800</v>
      </c>
      <c r="F880" s="417">
        <f t="shared" si="26"/>
        <v>0.465116279069767</v>
      </c>
      <c r="G880" s="417">
        <f t="shared" si="27"/>
        <v>0.478115864333887</v>
      </c>
    </row>
    <row r="881" s="399" customFormat="1" ht="27" outlineLevel="2" spans="1:7">
      <c r="A881" s="414">
        <v>2120399</v>
      </c>
      <c r="B881" s="415" t="s">
        <v>696</v>
      </c>
      <c r="C881" s="416">
        <v>1900</v>
      </c>
      <c r="D881" s="416">
        <v>5219.250274</v>
      </c>
      <c r="E881" s="416">
        <v>960</v>
      </c>
      <c r="F881" s="417">
        <f t="shared" si="26"/>
        <v>0.505263157894737</v>
      </c>
      <c r="G881" s="417">
        <f t="shared" si="27"/>
        <v>0.183934463687686</v>
      </c>
    </row>
    <row r="882" s="399" customFormat="1" outlineLevel="1" spans="1:7">
      <c r="A882" s="412">
        <v>21205</v>
      </c>
      <c r="B882" s="413" t="s">
        <v>697</v>
      </c>
      <c r="C882" s="410">
        <f t="shared" ref="C882:C886" si="28">SUM(C883)</f>
        <v>680</v>
      </c>
      <c r="D882" s="410">
        <f t="shared" ref="D882:D886" si="29">SUM(D883)</f>
        <v>545.371523</v>
      </c>
      <c r="E882" s="410">
        <f t="shared" ref="E882:E886" si="30">SUM(E883)</f>
        <v>600</v>
      </c>
      <c r="F882" s="411">
        <f t="shared" si="26"/>
        <v>0.882352941176471</v>
      </c>
      <c r="G882" s="411">
        <f t="shared" si="27"/>
        <v>1.10016745410449</v>
      </c>
    </row>
    <row r="883" s="399" customFormat="1" outlineLevel="2" spans="1:7">
      <c r="A883" s="414">
        <v>2120501</v>
      </c>
      <c r="B883" s="415" t="s">
        <v>697</v>
      </c>
      <c r="C883" s="416">
        <v>680</v>
      </c>
      <c r="D883" s="416">
        <v>545.371523</v>
      </c>
      <c r="E883" s="416">
        <v>600</v>
      </c>
      <c r="F883" s="417">
        <f t="shared" si="26"/>
        <v>0.882352941176471</v>
      </c>
      <c r="G883" s="417">
        <f t="shared" si="27"/>
        <v>1.10016745410449</v>
      </c>
    </row>
    <row r="884" s="399" customFormat="1" outlineLevel="1" spans="1:7">
      <c r="A884" s="412">
        <v>21206</v>
      </c>
      <c r="B884" s="413" t="s">
        <v>698</v>
      </c>
      <c r="C884" s="410">
        <f t="shared" si="28"/>
        <v>30</v>
      </c>
      <c r="D884" s="410">
        <f t="shared" si="29"/>
        <v>30</v>
      </c>
      <c r="E884" s="410">
        <f t="shared" si="30"/>
        <v>30</v>
      </c>
      <c r="F884" s="411">
        <f t="shared" ref="F884:F947" si="31">IF(C884&gt;0,E884/C884,0)</f>
        <v>1</v>
      </c>
      <c r="G884" s="411">
        <f t="shared" ref="G884:G947" si="32">IF(D884&gt;0,E884/D884,0)</f>
        <v>1</v>
      </c>
    </row>
    <row r="885" s="399" customFormat="1" outlineLevel="2" spans="1:7">
      <c r="A885" s="414">
        <v>2120601</v>
      </c>
      <c r="B885" s="415" t="s">
        <v>698</v>
      </c>
      <c r="C885" s="416">
        <v>30</v>
      </c>
      <c r="D885" s="416">
        <v>30</v>
      </c>
      <c r="E885" s="416">
        <v>30</v>
      </c>
      <c r="F885" s="417">
        <f t="shared" si="31"/>
        <v>1</v>
      </c>
      <c r="G885" s="417">
        <f t="shared" si="32"/>
        <v>1</v>
      </c>
    </row>
    <row r="886" s="399" customFormat="1" outlineLevel="1" spans="1:7">
      <c r="A886" s="412">
        <v>21299</v>
      </c>
      <c r="B886" s="413" t="s">
        <v>699</v>
      </c>
      <c r="C886" s="410">
        <f t="shared" si="28"/>
        <v>1100</v>
      </c>
      <c r="D886" s="410">
        <f t="shared" si="29"/>
        <v>794.970171</v>
      </c>
      <c r="E886" s="410">
        <f t="shared" si="30"/>
        <v>0</v>
      </c>
      <c r="F886" s="411">
        <f t="shared" si="31"/>
        <v>0</v>
      </c>
      <c r="G886" s="411">
        <f t="shared" si="32"/>
        <v>0</v>
      </c>
    </row>
    <row r="887" s="399" customFormat="1" outlineLevel="2" spans="1:7">
      <c r="A887" s="414">
        <v>2129999</v>
      </c>
      <c r="B887" s="415" t="s">
        <v>699</v>
      </c>
      <c r="C887" s="416">
        <v>1100</v>
      </c>
      <c r="D887" s="416">
        <v>794.970171</v>
      </c>
      <c r="E887" s="416"/>
      <c r="F887" s="417">
        <f t="shared" si="31"/>
        <v>0</v>
      </c>
      <c r="G887" s="417">
        <f t="shared" si="32"/>
        <v>0</v>
      </c>
    </row>
    <row r="888" s="401" customFormat="1" ht="20" customHeight="1" spans="1:7">
      <c r="A888" s="408">
        <v>213</v>
      </c>
      <c r="B888" s="409" t="s">
        <v>700</v>
      </c>
      <c r="C888" s="410">
        <f>SUM(C889,C915,C938,C966,C977,C984,C990,C993)</f>
        <v>23000</v>
      </c>
      <c r="D888" s="410">
        <f>SUM(D889,D915,D938,D966,D977,D984,D990,D993)</f>
        <v>23647.951529</v>
      </c>
      <c r="E888" s="410">
        <f>SUM(E889,E915,E938,E966,E977,E984,E990,E993)</f>
        <v>23050</v>
      </c>
      <c r="F888" s="411">
        <f t="shared" si="31"/>
        <v>1.00217391304348</v>
      </c>
      <c r="G888" s="411">
        <f t="shared" si="32"/>
        <v>0.974714447115357</v>
      </c>
    </row>
    <row r="889" s="399" customFormat="1" outlineLevel="1" spans="1:7">
      <c r="A889" s="412">
        <v>21301</v>
      </c>
      <c r="B889" s="413" t="s">
        <v>701</v>
      </c>
      <c r="C889" s="410">
        <f>SUM(C890:C914)</f>
        <v>10474</v>
      </c>
      <c r="D889" s="410">
        <f>SUM(D890:D914)</f>
        <v>9198.218919</v>
      </c>
      <c r="E889" s="410">
        <f>SUM(E890:E914)</f>
        <v>10535</v>
      </c>
      <c r="F889" s="411">
        <f t="shared" si="31"/>
        <v>1.00582394500668</v>
      </c>
      <c r="G889" s="411">
        <f t="shared" si="32"/>
        <v>1.14533042676759</v>
      </c>
    </row>
    <row r="890" s="399" customFormat="1" outlineLevel="2" spans="1:7">
      <c r="A890" s="414">
        <v>2130101</v>
      </c>
      <c r="B890" s="415" t="s">
        <v>69</v>
      </c>
      <c r="C890" s="416">
        <v>470</v>
      </c>
      <c r="D890" s="416">
        <v>496</v>
      </c>
      <c r="E890" s="416">
        <v>525</v>
      </c>
      <c r="F890" s="417">
        <f t="shared" si="31"/>
        <v>1.11702127659574</v>
      </c>
      <c r="G890" s="417">
        <f t="shared" si="32"/>
        <v>1.05846774193548</v>
      </c>
    </row>
    <row r="891" s="399" customFormat="1" outlineLevel="2" spans="1:7">
      <c r="A891" s="414">
        <v>2130102</v>
      </c>
      <c r="B891" s="415" t="s">
        <v>70</v>
      </c>
      <c r="C891" s="416">
        <v>2630</v>
      </c>
      <c r="D891" s="416">
        <v>2136</v>
      </c>
      <c r="E891" s="416">
        <v>2730</v>
      </c>
      <c r="F891" s="417">
        <f t="shared" si="31"/>
        <v>1.03802281368821</v>
      </c>
      <c r="G891" s="417">
        <f t="shared" si="32"/>
        <v>1.27808988764045</v>
      </c>
    </row>
    <row r="892" s="399" customFormat="1" outlineLevel="2" spans="1:7">
      <c r="A892" s="414">
        <v>2130103</v>
      </c>
      <c r="B892" s="415" t="s">
        <v>71</v>
      </c>
      <c r="C892" s="416"/>
      <c r="D892" s="416"/>
      <c r="E892" s="416"/>
      <c r="F892" s="417">
        <f t="shared" si="31"/>
        <v>0</v>
      </c>
      <c r="G892" s="417">
        <f t="shared" si="32"/>
        <v>0</v>
      </c>
    </row>
    <row r="893" s="399" customFormat="1" outlineLevel="2" spans="1:7">
      <c r="A893" s="414">
        <v>2130104</v>
      </c>
      <c r="B893" s="415" t="s">
        <v>78</v>
      </c>
      <c r="C893" s="416"/>
      <c r="D893" s="416"/>
      <c r="E893" s="416"/>
      <c r="F893" s="417">
        <f t="shared" si="31"/>
        <v>0</v>
      </c>
      <c r="G893" s="417">
        <f t="shared" si="32"/>
        <v>0</v>
      </c>
    </row>
    <row r="894" s="399" customFormat="1" outlineLevel="2" spans="1:7">
      <c r="A894" s="414">
        <v>2130105</v>
      </c>
      <c r="B894" s="415" t="s">
        <v>702</v>
      </c>
      <c r="C894" s="416">
        <v>0</v>
      </c>
      <c r="D894" s="416">
        <v>0</v>
      </c>
      <c r="E894" s="416">
        <v>0</v>
      </c>
      <c r="F894" s="417">
        <f t="shared" si="31"/>
        <v>0</v>
      </c>
      <c r="G894" s="417">
        <f t="shared" si="32"/>
        <v>0</v>
      </c>
    </row>
    <row r="895" s="399" customFormat="1" outlineLevel="2" spans="1:7">
      <c r="A895" s="414">
        <v>2130106</v>
      </c>
      <c r="B895" s="415" t="s">
        <v>703</v>
      </c>
      <c r="C895" s="416">
        <v>0</v>
      </c>
      <c r="D895" s="416">
        <v>3</v>
      </c>
      <c r="E895" s="416">
        <v>0</v>
      </c>
      <c r="F895" s="417">
        <f t="shared" si="31"/>
        <v>0</v>
      </c>
      <c r="G895" s="417">
        <f t="shared" si="32"/>
        <v>0</v>
      </c>
    </row>
    <row r="896" s="399" customFormat="1" outlineLevel="2" spans="1:7">
      <c r="A896" s="414">
        <v>2130108</v>
      </c>
      <c r="B896" s="415" t="s">
        <v>704</v>
      </c>
      <c r="C896" s="416">
        <v>60</v>
      </c>
      <c r="D896" s="416">
        <v>67.657835</v>
      </c>
      <c r="E896" s="416">
        <v>60</v>
      </c>
      <c r="F896" s="417">
        <f t="shared" si="31"/>
        <v>1</v>
      </c>
      <c r="G896" s="417">
        <f t="shared" si="32"/>
        <v>0.886815252069476</v>
      </c>
    </row>
    <row r="897" s="399" customFormat="1" outlineLevel="2" spans="1:7">
      <c r="A897" s="414">
        <v>2130109</v>
      </c>
      <c r="B897" s="415" t="s">
        <v>705</v>
      </c>
      <c r="C897" s="416">
        <v>20</v>
      </c>
      <c r="D897" s="416">
        <v>59.9285</v>
      </c>
      <c r="E897" s="416">
        <v>20</v>
      </c>
      <c r="F897" s="417">
        <f t="shared" si="31"/>
        <v>1</v>
      </c>
      <c r="G897" s="417">
        <f t="shared" si="32"/>
        <v>0.333731029476793</v>
      </c>
    </row>
    <row r="898" s="399" customFormat="1" outlineLevel="2" spans="1:7">
      <c r="A898" s="414">
        <v>2130110</v>
      </c>
      <c r="B898" s="415" t="s">
        <v>706</v>
      </c>
      <c r="C898" s="416">
        <v>0</v>
      </c>
      <c r="D898" s="416">
        <v>0</v>
      </c>
      <c r="E898" s="416">
        <v>0</v>
      </c>
      <c r="F898" s="417">
        <f t="shared" si="31"/>
        <v>0</v>
      </c>
      <c r="G898" s="417">
        <f t="shared" si="32"/>
        <v>0</v>
      </c>
    </row>
    <row r="899" s="399" customFormat="1" outlineLevel="2" spans="1:7">
      <c r="A899" s="414">
        <v>2130111</v>
      </c>
      <c r="B899" s="415" t="s">
        <v>707</v>
      </c>
      <c r="C899" s="416">
        <v>0</v>
      </c>
      <c r="D899" s="416">
        <v>0</v>
      </c>
      <c r="E899" s="416">
        <v>0</v>
      </c>
      <c r="F899" s="417">
        <f t="shared" si="31"/>
        <v>0</v>
      </c>
      <c r="G899" s="417">
        <f t="shared" si="32"/>
        <v>0</v>
      </c>
    </row>
    <row r="900" s="399" customFormat="1" outlineLevel="2" spans="1:7">
      <c r="A900" s="414">
        <v>2130112</v>
      </c>
      <c r="B900" s="415" t="s">
        <v>708</v>
      </c>
      <c r="C900" s="416">
        <v>20</v>
      </c>
      <c r="D900" s="416">
        <v>25</v>
      </c>
      <c r="E900" s="416">
        <v>20</v>
      </c>
      <c r="F900" s="417">
        <f t="shared" si="31"/>
        <v>1</v>
      </c>
      <c r="G900" s="417">
        <f t="shared" si="32"/>
        <v>0.8</v>
      </c>
    </row>
    <row r="901" s="399" customFormat="1" outlineLevel="2" spans="1:7">
      <c r="A901" s="414">
        <v>2130114</v>
      </c>
      <c r="B901" s="415" t="s">
        <v>709</v>
      </c>
      <c r="C901" s="416">
        <v>0</v>
      </c>
      <c r="D901" s="416">
        <v>0</v>
      </c>
      <c r="E901" s="416">
        <v>0</v>
      </c>
      <c r="F901" s="417">
        <f t="shared" si="31"/>
        <v>0</v>
      </c>
      <c r="G901" s="417">
        <f t="shared" si="32"/>
        <v>0</v>
      </c>
    </row>
    <row r="902" s="399" customFormat="1" outlineLevel="2" spans="1:7">
      <c r="A902" s="414">
        <v>2130119</v>
      </c>
      <c r="B902" s="415" t="s">
        <v>710</v>
      </c>
      <c r="C902" s="416">
        <v>70</v>
      </c>
      <c r="D902" s="416">
        <v>70.68</v>
      </c>
      <c r="E902" s="416">
        <v>70</v>
      </c>
      <c r="F902" s="417">
        <f t="shared" si="31"/>
        <v>1</v>
      </c>
      <c r="G902" s="417">
        <f t="shared" si="32"/>
        <v>0.990379173740804</v>
      </c>
    </row>
    <row r="903" s="399" customFormat="1" outlineLevel="2" spans="1:7">
      <c r="A903" s="414">
        <v>2130120</v>
      </c>
      <c r="B903" s="415" t="s">
        <v>711</v>
      </c>
      <c r="C903" s="416">
        <v>1800</v>
      </c>
      <c r="D903" s="416">
        <v>1825.281689</v>
      </c>
      <c r="E903" s="416">
        <v>1900</v>
      </c>
      <c r="F903" s="417">
        <f t="shared" si="31"/>
        <v>1.05555555555556</v>
      </c>
      <c r="G903" s="417">
        <f t="shared" si="32"/>
        <v>1.04093522191686</v>
      </c>
    </row>
    <row r="904" s="399" customFormat="1" outlineLevel="2" spans="1:7">
      <c r="A904" s="414">
        <v>2130121</v>
      </c>
      <c r="B904" s="415" t="s">
        <v>712</v>
      </c>
      <c r="C904" s="416">
        <v>0</v>
      </c>
      <c r="D904" s="416">
        <v>0</v>
      </c>
      <c r="E904" s="416">
        <v>0</v>
      </c>
      <c r="F904" s="417">
        <f t="shared" si="31"/>
        <v>0</v>
      </c>
      <c r="G904" s="417">
        <f t="shared" si="32"/>
        <v>0</v>
      </c>
    </row>
    <row r="905" s="399" customFormat="1" outlineLevel="2" spans="1:7">
      <c r="A905" s="414">
        <v>2130122</v>
      </c>
      <c r="B905" s="415" t="s">
        <v>713</v>
      </c>
      <c r="C905" s="416">
        <v>200</v>
      </c>
      <c r="D905" s="416">
        <v>241.767</v>
      </c>
      <c r="E905" s="416">
        <v>150</v>
      </c>
      <c r="F905" s="417">
        <f t="shared" si="31"/>
        <v>0.75</v>
      </c>
      <c r="G905" s="417">
        <f t="shared" si="32"/>
        <v>0.620432068892777</v>
      </c>
    </row>
    <row r="906" s="399" customFormat="1" outlineLevel="2" spans="1:7">
      <c r="A906" s="414">
        <v>2130124</v>
      </c>
      <c r="B906" s="415" t="s">
        <v>714</v>
      </c>
      <c r="C906" s="416">
        <v>350</v>
      </c>
      <c r="D906" s="416">
        <v>364.642005</v>
      </c>
      <c r="E906" s="416">
        <v>300</v>
      </c>
      <c r="F906" s="417">
        <f t="shared" si="31"/>
        <v>0.857142857142857</v>
      </c>
      <c r="G906" s="417">
        <f t="shared" si="32"/>
        <v>0.822724743409635</v>
      </c>
    </row>
    <row r="907" s="399" customFormat="1" outlineLevel="2" spans="1:7">
      <c r="A907" s="414">
        <v>2130125</v>
      </c>
      <c r="B907" s="415" t="s">
        <v>715</v>
      </c>
      <c r="C907" s="416">
        <v>0</v>
      </c>
      <c r="D907" s="416">
        <v>0</v>
      </c>
      <c r="E907" s="416">
        <v>0</v>
      </c>
      <c r="F907" s="417">
        <f t="shared" si="31"/>
        <v>0</v>
      </c>
      <c r="G907" s="417">
        <f t="shared" si="32"/>
        <v>0</v>
      </c>
    </row>
    <row r="908" s="399" customFormat="1" outlineLevel="2" spans="1:7">
      <c r="A908" s="414">
        <v>2130126</v>
      </c>
      <c r="B908" s="415" t="s">
        <v>716</v>
      </c>
      <c r="C908" s="416">
        <v>670</v>
      </c>
      <c r="D908" s="416">
        <v>522.381984</v>
      </c>
      <c r="E908" s="416">
        <v>660</v>
      </c>
      <c r="F908" s="417">
        <f t="shared" si="31"/>
        <v>0.985074626865672</v>
      </c>
      <c r="G908" s="417">
        <f t="shared" si="32"/>
        <v>1.26344326606792</v>
      </c>
    </row>
    <row r="909" s="399" customFormat="1" outlineLevel="2" spans="1:7">
      <c r="A909" s="414">
        <v>2130135</v>
      </c>
      <c r="B909" s="415" t="s">
        <v>717</v>
      </c>
      <c r="C909" s="416">
        <v>20</v>
      </c>
      <c r="D909" s="416">
        <v>23.0305</v>
      </c>
      <c r="E909" s="416">
        <v>20</v>
      </c>
      <c r="F909" s="417">
        <f t="shared" si="31"/>
        <v>1</v>
      </c>
      <c r="G909" s="417">
        <f t="shared" si="32"/>
        <v>0.868413625409783</v>
      </c>
    </row>
    <row r="910" s="399" customFormat="1" outlineLevel="2" spans="1:7">
      <c r="A910" s="414">
        <v>2130142</v>
      </c>
      <c r="B910" s="415" t="s">
        <v>718</v>
      </c>
      <c r="C910" s="416">
        <v>100</v>
      </c>
      <c r="D910" s="416">
        <v>108.764716</v>
      </c>
      <c r="E910" s="416">
        <v>100</v>
      </c>
      <c r="F910" s="417">
        <f t="shared" si="31"/>
        <v>1</v>
      </c>
      <c r="G910" s="417">
        <f t="shared" si="32"/>
        <v>0.919415814959697</v>
      </c>
    </row>
    <row r="911" s="399" customFormat="1" outlineLevel="2" spans="1:7">
      <c r="A911" s="414">
        <v>2130148</v>
      </c>
      <c r="B911" s="415" t="s">
        <v>719</v>
      </c>
      <c r="C911" s="416">
        <v>550</v>
      </c>
      <c r="D911" s="416">
        <v>552.4652</v>
      </c>
      <c r="E911" s="416">
        <v>430</v>
      </c>
      <c r="F911" s="417">
        <f t="shared" si="31"/>
        <v>0.781818181818182</v>
      </c>
      <c r="G911" s="417">
        <f t="shared" si="32"/>
        <v>0.778329567183598</v>
      </c>
    </row>
    <row r="912" s="399" customFormat="1" ht="27" outlineLevel="2" spans="1:7">
      <c r="A912" s="414">
        <v>2130152</v>
      </c>
      <c r="B912" s="415" t="s">
        <v>720</v>
      </c>
      <c r="C912" s="416">
        <v>0</v>
      </c>
      <c r="D912" s="416">
        <v>0</v>
      </c>
      <c r="E912" s="416">
        <v>0</v>
      </c>
      <c r="F912" s="417">
        <f t="shared" si="31"/>
        <v>0</v>
      </c>
      <c r="G912" s="417">
        <f t="shared" si="32"/>
        <v>0</v>
      </c>
    </row>
    <row r="913" s="399" customFormat="1" outlineLevel="2" spans="1:7">
      <c r="A913" s="414">
        <v>2130153</v>
      </c>
      <c r="B913" s="415" t="s">
        <v>721</v>
      </c>
      <c r="C913" s="416">
        <v>950</v>
      </c>
      <c r="D913" s="416">
        <v>953.514525</v>
      </c>
      <c r="E913" s="416">
        <v>850</v>
      </c>
      <c r="F913" s="417">
        <f t="shared" si="31"/>
        <v>0.894736842105263</v>
      </c>
      <c r="G913" s="417">
        <f t="shared" si="32"/>
        <v>0.891438963659206</v>
      </c>
    </row>
    <row r="914" s="399" customFormat="1" outlineLevel="2" spans="1:7">
      <c r="A914" s="414">
        <v>2130199</v>
      </c>
      <c r="B914" s="415" t="s">
        <v>722</v>
      </c>
      <c r="C914" s="416">
        <v>2564</v>
      </c>
      <c r="D914" s="416">
        <v>1748.104965</v>
      </c>
      <c r="E914" s="416">
        <v>2700</v>
      </c>
      <c r="F914" s="417">
        <f t="shared" si="31"/>
        <v>1.05304212168487</v>
      </c>
      <c r="G914" s="417">
        <f t="shared" si="32"/>
        <v>1.54452967874272</v>
      </c>
    </row>
    <row r="915" s="399" customFormat="1" outlineLevel="1" spans="1:7">
      <c r="A915" s="412">
        <v>21302</v>
      </c>
      <c r="B915" s="413" t="s">
        <v>723</v>
      </c>
      <c r="C915" s="410">
        <f>SUM(C916:C937)</f>
        <v>340</v>
      </c>
      <c r="D915" s="410">
        <f>SUM(D916:D937)</f>
        <v>347.36</v>
      </c>
      <c r="E915" s="410">
        <f>SUM(E916:E937)</f>
        <v>340</v>
      </c>
      <c r="F915" s="411">
        <f t="shared" si="31"/>
        <v>1</v>
      </c>
      <c r="G915" s="411">
        <f t="shared" si="32"/>
        <v>0.978811607554122</v>
      </c>
    </row>
    <row r="916" s="399" customFormat="1" outlineLevel="2" spans="1:7">
      <c r="A916" s="414">
        <v>2130201</v>
      </c>
      <c r="B916" s="415" t="s">
        <v>69</v>
      </c>
      <c r="C916" s="416">
        <v>0</v>
      </c>
      <c r="D916" s="416">
        <v>0</v>
      </c>
      <c r="E916" s="416">
        <v>0</v>
      </c>
      <c r="F916" s="417">
        <f t="shared" si="31"/>
        <v>0</v>
      </c>
      <c r="G916" s="417">
        <f t="shared" si="32"/>
        <v>0</v>
      </c>
    </row>
    <row r="917" s="399" customFormat="1" outlineLevel="2" spans="1:7">
      <c r="A917" s="414">
        <v>2130202</v>
      </c>
      <c r="B917" s="415" t="s">
        <v>70</v>
      </c>
      <c r="C917" s="416">
        <v>0</v>
      </c>
      <c r="D917" s="416">
        <v>0</v>
      </c>
      <c r="E917" s="416">
        <v>0</v>
      </c>
      <c r="F917" s="417">
        <f t="shared" si="31"/>
        <v>0</v>
      </c>
      <c r="G917" s="417">
        <f t="shared" si="32"/>
        <v>0</v>
      </c>
    </row>
    <row r="918" s="399" customFormat="1" outlineLevel="2" spans="1:7">
      <c r="A918" s="414">
        <v>2130203</v>
      </c>
      <c r="B918" s="415" t="s">
        <v>71</v>
      </c>
      <c r="C918" s="416">
        <v>0</v>
      </c>
      <c r="D918" s="416">
        <v>0</v>
      </c>
      <c r="E918" s="416">
        <v>0</v>
      </c>
      <c r="F918" s="417">
        <f t="shared" si="31"/>
        <v>0</v>
      </c>
      <c r="G918" s="417">
        <f t="shared" si="32"/>
        <v>0</v>
      </c>
    </row>
    <row r="919" s="399" customFormat="1" outlineLevel="2" spans="1:7">
      <c r="A919" s="414">
        <v>2130204</v>
      </c>
      <c r="B919" s="415" t="s">
        <v>724</v>
      </c>
      <c r="C919" s="416">
        <v>0</v>
      </c>
      <c r="D919" s="416">
        <v>0</v>
      </c>
      <c r="E919" s="416">
        <v>0</v>
      </c>
      <c r="F919" s="417">
        <f t="shared" si="31"/>
        <v>0</v>
      </c>
      <c r="G919" s="417">
        <f t="shared" si="32"/>
        <v>0</v>
      </c>
    </row>
    <row r="920" s="399" customFormat="1" outlineLevel="2" spans="1:7">
      <c r="A920" s="414">
        <v>2130205</v>
      </c>
      <c r="B920" s="415" t="s">
        <v>725</v>
      </c>
      <c r="C920" s="416">
        <v>80</v>
      </c>
      <c r="D920" s="416">
        <v>86.5</v>
      </c>
      <c r="E920" s="416">
        <v>80</v>
      </c>
      <c r="F920" s="417">
        <f t="shared" si="31"/>
        <v>1</v>
      </c>
      <c r="G920" s="417">
        <f t="shared" si="32"/>
        <v>0.92485549132948</v>
      </c>
    </row>
    <row r="921" s="399" customFormat="1" outlineLevel="2" spans="1:7">
      <c r="A921" s="414">
        <v>2130206</v>
      </c>
      <c r="B921" s="415" t="s">
        <v>726</v>
      </c>
      <c r="C921" s="416">
        <v>120</v>
      </c>
      <c r="D921" s="416">
        <v>125</v>
      </c>
      <c r="E921" s="416">
        <v>120</v>
      </c>
      <c r="F921" s="417">
        <f t="shared" si="31"/>
        <v>1</v>
      </c>
      <c r="G921" s="417">
        <f t="shared" si="32"/>
        <v>0.96</v>
      </c>
    </row>
    <row r="922" s="399" customFormat="1" outlineLevel="2" spans="1:7">
      <c r="A922" s="414">
        <v>2130207</v>
      </c>
      <c r="B922" s="415" t="s">
        <v>727</v>
      </c>
      <c r="C922" s="416">
        <v>10</v>
      </c>
      <c r="D922" s="416">
        <v>10</v>
      </c>
      <c r="E922" s="416">
        <v>10</v>
      </c>
      <c r="F922" s="417">
        <f t="shared" si="31"/>
        <v>1</v>
      </c>
      <c r="G922" s="417">
        <f t="shared" si="32"/>
        <v>1</v>
      </c>
    </row>
    <row r="923" s="399" customFormat="1" outlineLevel="2" spans="1:7">
      <c r="A923" s="414">
        <v>2130209</v>
      </c>
      <c r="B923" s="415" t="s">
        <v>728</v>
      </c>
      <c r="C923" s="416">
        <v>70</v>
      </c>
      <c r="D923" s="416">
        <v>69.34</v>
      </c>
      <c r="E923" s="416">
        <v>70</v>
      </c>
      <c r="F923" s="417">
        <f t="shared" si="31"/>
        <v>1</v>
      </c>
      <c r="G923" s="417">
        <f t="shared" si="32"/>
        <v>1.00951831554658</v>
      </c>
    </row>
    <row r="924" s="399" customFormat="1" outlineLevel="2" spans="1:7">
      <c r="A924" s="414">
        <v>2130211</v>
      </c>
      <c r="B924" s="415" t="s">
        <v>729</v>
      </c>
      <c r="C924" s="416">
        <v>20</v>
      </c>
      <c r="D924" s="416">
        <v>16.52</v>
      </c>
      <c r="E924" s="416">
        <v>20</v>
      </c>
      <c r="F924" s="417">
        <f t="shared" si="31"/>
        <v>1</v>
      </c>
      <c r="G924" s="417">
        <f t="shared" si="32"/>
        <v>1.21065375302663</v>
      </c>
    </row>
    <row r="925" s="399" customFormat="1" outlineLevel="2" spans="1:7">
      <c r="A925" s="414">
        <v>2130212</v>
      </c>
      <c r="B925" s="415" t="s">
        <v>730</v>
      </c>
      <c r="C925" s="416">
        <v>0</v>
      </c>
      <c r="D925" s="416">
        <v>0</v>
      </c>
      <c r="E925" s="416">
        <v>0</v>
      </c>
      <c r="F925" s="417">
        <f t="shared" si="31"/>
        <v>0</v>
      </c>
      <c r="G925" s="417">
        <f t="shared" si="32"/>
        <v>0</v>
      </c>
    </row>
    <row r="926" s="399" customFormat="1" outlineLevel="2" spans="1:7">
      <c r="A926" s="414">
        <v>2130213</v>
      </c>
      <c r="B926" s="415" t="s">
        <v>731</v>
      </c>
      <c r="C926" s="416">
        <v>0</v>
      </c>
      <c r="D926" s="416">
        <v>0</v>
      </c>
      <c r="E926" s="416">
        <v>0</v>
      </c>
      <c r="F926" s="417">
        <f t="shared" si="31"/>
        <v>0</v>
      </c>
      <c r="G926" s="417">
        <f t="shared" si="32"/>
        <v>0</v>
      </c>
    </row>
    <row r="927" s="399" customFormat="1" outlineLevel="2" spans="1:7">
      <c r="A927" s="414">
        <v>2130217</v>
      </c>
      <c r="B927" s="415" t="s">
        <v>732</v>
      </c>
      <c r="C927" s="416">
        <v>0</v>
      </c>
      <c r="D927" s="416">
        <v>0</v>
      </c>
      <c r="E927" s="416">
        <v>0</v>
      </c>
      <c r="F927" s="417">
        <f t="shared" si="31"/>
        <v>0</v>
      </c>
      <c r="G927" s="417">
        <f t="shared" si="32"/>
        <v>0</v>
      </c>
    </row>
    <row r="928" s="399" customFormat="1" outlineLevel="2" spans="1:7">
      <c r="A928" s="414">
        <v>2130220</v>
      </c>
      <c r="B928" s="415" t="s">
        <v>220</v>
      </c>
      <c r="C928" s="416">
        <v>0</v>
      </c>
      <c r="D928" s="416">
        <v>0</v>
      </c>
      <c r="E928" s="416">
        <v>0</v>
      </c>
      <c r="F928" s="417">
        <f t="shared" si="31"/>
        <v>0</v>
      </c>
      <c r="G928" s="417">
        <f t="shared" si="32"/>
        <v>0</v>
      </c>
    </row>
    <row r="929" s="399" customFormat="1" outlineLevel="2" spans="1:7">
      <c r="A929" s="414">
        <v>2130221</v>
      </c>
      <c r="B929" s="415" t="s">
        <v>733</v>
      </c>
      <c r="C929" s="416">
        <v>0</v>
      </c>
      <c r="D929" s="416">
        <v>0</v>
      </c>
      <c r="E929" s="416">
        <v>0</v>
      </c>
      <c r="F929" s="417">
        <f t="shared" si="31"/>
        <v>0</v>
      </c>
      <c r="G929" s="417">
        <f t="shared" si="32"/>
        <v>0</v>
      </c>
    </row>
    <row r="930" s="399" customFormat="1" outlineLevel="2" spans="1:7">
      <c r="A930" s="414">
        <v>2130223</v>
      </c>
      <c r="B930" s="415" t="s">
        <v>734</v>
      </c>
      <c r="C930" s="416">
        <v>0</v>
      </c>
      <c r="D930" s="416">
        <v>0</v>
      </c>
      <c r="E930" s="416">
        <v>0</v>
      </c>
      <c r="F930" s="417">
        <f t="shared" si="31"/>
        <v>0</v>
      </c>
      <c r="G930" s="417">
        <f t="shared" si="32"/>
        <v>0</v>
      </c>
    </row>
    <row r="931" s="399" customFormat="1" outlineLevel="2" spans="1:7">
      <c r="A931" s="414">
        <v>2130226</v>
      </c>
      <c r="B931" s="415" t="s">
        <v>735</v>
      </c>
      <c r="C931" s="416">
        <v>0</v>
      </c>
      <c r="D931" s="416">
        <v>0</v>
      </c>
      <c r="E931" s="416">
        <v>0</v>
      </c>
      <c r="F931" s="417">
        <f t="shared" si="31"/>
        <v>0</v>
      </c>
      <c r="G931" s="417">
        <f t="shared" si="32"/>
        <v>0</v>
      </c>
    </row>
    <row r="932" s="399" customFormat="1" outlineLevel="2" spans="1:7">
      <c r="A932" s="414">
        <v>2130227</v>
      </c>
      <c r="B932" s="415" t="s">
        <v>736</v>
      </c>
      <c r="C932" s="416">
        <v>0</v>
      </c>
      <c r="D932" s="416">
        <v>0</v>
      </c>
      <c r="E932" s="416">
        <v>0</v>
      </c>
      <c r="F932" s="417">
        <f t="shared" si="31"/>
        <v>0</v>
      </c>
      <c r="G932" s="417">
        <f t="shared" si="32"/>
        <v>0</v>
      </c>
    </row>
    <row r="933" s="399" customFormat="1" outlineLevel="2" spans="1:7">
      <c r="A933" s="414">
        <v>2130234</v>
      </c>
      <c r="B933" s="415" t="s">
        <v>737</v>
      </c>
      <c r="C933" s="416">
        <v>40</v>
      </c>
      <c r="D933" s="416">
        <v>40</v>
      </c>
      <c r="E933" s="416">
        <v>40</v>
      </c>
      <c r="F933" s="417">
        <f t="shared" si="31"/>
        <v>1</v>
      </c>
      <c r="G933" s="417">
        <f t="shared" si="32"/>
        <v>1</v>
      </c>
    </row>
    <row r="934" s="399" customFormat="1" outlineLevel="2" spans="1:7">
      <c r="A934" s="414">
        <v>2130236</v>
      </c>
      <c r="B934" s="415" t="s">
        <v>738</v>
      </c>
      <c r="C934" s="416">
        <v>0</v>
      </c>
      <c r="D934" s="416">
        <v>0</v>
      </c>
      <c r="E934" s="416">
        <v>0</v>
      </c>
      <c r="F934" s="417">
        <f t="shared" si="31"/>
        <v>0</v>
      </c>
      <c r="G934" s="417">
        <f t="shared" si="32"/>
        <v>0</v>
      </c>
    </row>
    <row r="935" s="399" customFormat="1" outlineLevel="2" spans="1:7">
      <c r="A935" s="414">
        <v>2130237</v>
      </c>
      <c r="B935" s="415" t="s">
        <v>708</v>
      </c>
      <c r="C935" s="416">
        <v>0</v>
      </c>
      <c r="D935" s="416">
        <v>0</v>
      </c>
      <c r="E935" s="416">
        <v>0</v>
      </c>
      <c r="F935" s="417">
        <f t="shared" si="31"/>
        <v>0</v>
      </c>
      <c r="G935" s="417">
        <f t="shared" si="32"/>
        <v>0</v>
      </c>
    </row>
    <row r="936" s="399" customFormat="1" outlineLevel="2" spans="1:7">
      <c r="A936" s="414">
        <v>2130238</v>
      </c>
      <c r="B936" s="415" t="s">
        <v>653</v>
      </c>
      <c r="C936" s="416">
        <v>0</v>
      </c>
      <c r="D936" s="416">
        <v>0</v>
      </c>
      <c r="E936" s="416">
        <v>0</v>
      </c>
      <c r="F936" s="417">
        <f t="shared" si="31"/>
        <v>0</v>
      </c>
      <c r="G936" s="417">
        <f t="shared" si="32"/>
        <v>0</v>
      </c>
    </row>
    <row r="937" s="399" customFormat="1" outlineLevel="2" spans="1:7">
      <c r="A937" s="414">
        <v>2130299</v>
      </c>
      <c r="B937" s="415" t="s">
        <v>739</v>
      </c>
      <c r="C937" s="416">
        <v>0</v>
      </c>
      <c r="D937" s="416">
        <v>0</v>
      </c>
      <c r="E937" s="416">
        <v>0</v>
      </c>
      <c r="F937" s="417">
        <f t="shared" si="31"/>
        <v>0</v>
      </c>
      <c r="G937" s="417">
        <f t="shared" si="32"/>
        <v>0</v>
      </c>
    </row>
    <row r="938" s="399" customFormat="1" outlineLevel="1" spans="1:7">
      <c r="A938" s="412">
        <v>21303</v>
      </c>
      <c r="B938" s="413" t="s">
        <v>740</v>
      </c>
      <c r="C938" s="410">
        <f>SUM(C939:C965)</f>
        <v>2745</v>
      </c>
      <c r="D938" s="410">
        <f>SUM(D939:D965)</f>
        <v>2858.90108</v>
      </c>
      <c r="E938" s="410">
        <f>SUM(E939:E965)</f>
        <v>2255</v>
      </c>
      <c r="F938" s="411">
        <f t="shared" si="31"/>
        <v>0.821493624772313</v>
      </c>
      <c r="G938" s="411">
        <f t="shared" si="32"/>
        <v>0.788764611610836</v>
      </c>
    </row>
    <row r="939" s="399" customFormat="1" outlineLevel="2" spans="1:7">
      <c r="A939" s="414">
        <v>2130301</v>
      </c>
      <c r="B939" s="415" t="s">
        <v>69</v>
      </c>
      <c r="C939" s="416">
        <v>60</v>
      </c>
      <c r="D939" s="416">
        <v>64.29057</v>
      </c>
      <c r="E939" s="416">
        <v>70</v>
      </c>
      <c r="F939" s="417">
        <f t="shared" si="31"/>
        <v>1.16666666666667</v>
      </c>
      <c r="G939" s="417">
        <f t="shared" si="32"/>
        <v>1.08880664769343</v>
      </c>
    </row>
    <row r="940" s="399" customFormat="1" outlineLevel="2" spans="1:7">
      <c r="A940" s="414">
        <v>2130302</v>
      </c>
      <c r="B940" s="415" t="s">
        <v>70</v>
      </c>
      <c r="C940" s="416">
        <v>40</v>
      </c>
      <c r="D940" s="416">
        <v>45</v>
      </c>
      <c r="E940" s="416">
        <v>40</v>
      </c>
      <c r="F940" s="417">
        <f t="shared" si="31"/>
        <v>1</v>
      </c>
      <c r="G940" s="417">
        <f t="shared" si="32"/>
        <v>0.888888888888889</v>
      </c>
    </row>
    <row r="941" s="399" customFormat="1" outlineLevel="2" spans="1:7">
      <c r="A941" s="414">
        <v>2130303</v>
      </c>
      <c r="B941" s="415" t="s">
        <v>71</v>
      </c>
      <c r="C941" s="416">
        <v>0</v>
      </c>
      <c r="D941" s="416">
        <v>0</v>
      </c>
      <c r="E941" s="416">
        <v>0</v>
      </c>
      <c r="F941" s="417">
        <f t="shared" si="31"/>
        <v>0</v>
      </c>
      <c r="G941" s="417">
        <f t="shared" si="32"/>
        <v>0</v>
      </c>
    </row>
    <row r="942" s="399" customFormat="1" outlineLevel="2" spans="1:7">
      <c r="A942" s="414">
        <v>2130304</v>
      </c>
      <c r="B942" s="415" t="s">
        <v>741</v>
      </c>
      <c r="C942" s="416">
        <v>5</v>
      </c>
      <c r="D942" s="416">
        <v>5</v>
      </c>
      <c r="E942" s="416">
        <v>4</v>
      </c>
      <c r="F942" s="417">
        <f t="shared" si="31"/>
        <v>0.8</v>
      </c>
      <c r="G942" s="417">
        <f t="shared" si="32"/>
        <v>0.8</v>
      </c>
    </row>
    <row r="943" s="399" customFormat="1" outlineLevel="2" spans="1:7">
      <c r="A943" s="414">
        <v>2130305</v>
      </c>
      <c r="B943" s="415" t="s">
        <v>742</v>
      </c>
      <c r="C943" s="416">
        <v>580</v>
      </c>
      <c r="D943" s="416">
        <v>649.000175</v>
      </c>
      <c r="E943" s="416">
        <v>200</v>
      </c>
      <c r="F943" s="417">
        <f t="shared" si="31"/>
        <v>0.344827586206897</v>
      </c>
      <c r="G943" s="417">
        <f t="shared" si="32"/>
        <v>0.308166326765628</v>
      </c>
    </row>
    <row r="944" s="399" customFormat="1" outlineLevel="2" spans="1:7">
      <c r="A944" s="414">
        <v>2130306</v>
      </c>
      <c r="B944" s="415" t="s">
        <v>743</v>
      </c>
      <c r="C944" s="416">
        <v>80</v>
      </c>
      <c r="D944" s="416">
        <v>95.93475</v>
      </c>
      <c r="E944" s="416">
        <v>80</v>
      </c>
      <c r="F944" s="417">
        <f t="shared" si="31"/>
        <v>1</v>
      </c>
      <c r="G944" s="417">
        <f t="shared" si="32"/>
        <v>0.833900124824425</v>
      </c>
    </row>
    <row r="945" s="399" customFormat="1" outlineLevel="2" spans="1:7">
      <c r="A945" s="414">
        <v>2130307</v>
      </c>
      <c r="B945" s="415" t="s">
        <v>744</v>
      </c>
      <c r="C945" s="416">
        <v>0</v>
      </c>
      <c r="D945" s="416">
        <v>0</v>
      </c>
      <c r="E945" s="416">
        <v>0</v>
      </c>
      <c r="F945" s="417">
        <f t="shared" si="31"/>
        <v>0</v>
      </c>
      <c r="G945" s="417">
        <f t="shared" si="32"/>
        <v>0</v>
      </c>
    </row>
    <row r="946" s="399" customFormat="1" outlineLevel="2" spans="1:7">
      <c r="A946" s="414">
        <v>2130308</v>
      </c>
      <c r="B946" s="415" t="s">
        <v>745</v>
      </c>
      <c r="C946" s="416">
        <v>0</v>
      </c>
      <c r="D946" s="416">
        <v>0</v>
      </c>
      <c r="E946" s="416">
        <v>0</v>
      </c>
      <c r="F946" s="417">
        <f t="shared" si="31"/>
        <v>0</v>
      </c>
      <c r="G946" s="417">
        <f t="shared" si="32"/>
        <v>0</v>
      </c>
    </row>
    <row r="947" s="399" customFormat="1" outlineLevel="2" spans="1:7">
      <c r="A947" s="414">
        <v>2130309</v>
      </c>
      <c r="B947" s="415" t="s">
        <v>746</v>
      </c>
      <c r="C947" s="416">
        <v>10</v>
      </c>
      <c r="D947" s="416">
        <v>15</v>
      </c>
      <c r="E947" s="416">
        <v>10</v>
      </c>
      <c r="F947" s="417">
        <f t="shared" si="31"/>
        <v>1</v>
      </c>
      <c r="G947" s="417">
        <f t="shared" si="32"/>
        <v>0.666666666666667</v>
      </c>
    </row>
    <row r="948" s="399" customFormat="1" outlineLevel="2" spans="1:7">
      <c r="A948" s="414">
        <v>2130310</v>
      </c>
      <c r="B948" s="415" t="s">
        <v>747</v>
      </c>
      <c r="C948" s="416">
        <v>0</v>
      </c>
      <c r="D948" s="416">
        <v>0</v>
      </c>
      <c r="E948" s="416">
        <v>0</v>
      </c>
      <c r="F948" s="417">
        <f t="shared" ref="F948:F1011" si="33">IF(C948&gt;0,E948/C948,0)</f>
        <v>0</v>
      </c>
      <c r="G948" s="417">
        <f t="shared" ref="G948:G1011" si="34">IF(D948&gt;0,E948/D948,0)</f>
        <v>0</v>
      </c>
    </row>
    <row r="949" s="399" customFormat="1" outlineLevel="2" spans="1:7">
      <c r="A949" s="414">
        <v>2130311</v>
      </c>
      <c r="B949" s="415" t="s">
        <v>748</v>
      </c>
      <c r="C949" s="416">
        <v>130</v>
      </c>
      <c r="D949" s="416">
        <v>130</v>
      </c>
      <c r="E949" s="416">
        <v>130</v>
      </c>
      <c r="F949" s="417">
        <f t="shared" si="33"/>
        <v>1</v>
      </c>
      <c r="G949" s="417">
        <f t="shared" si="34"/>
        <v>1</v>
      </c>
    </row>
    <row r="950" s="399" customFormat="1" outlineLevel="2" spans="1:7">
      <c r="A950" s="414">
        <v>2130312</v>
      </c>
      <c r="B950" s="415" t="s">
        <v>749</v>
      </c>
      <c r="C950" s="416">
        <v>0</v>
      </c>
      <c r="D950" s="416">
        <v>0</v>
      </c>
      <c r="E950" s="416">
        <v>0</v>
      </c>
      <c r="F950" s="417">
        <f t="shared" si="33"/>
        <v>0</v>
      </c>
      <c r="G950" s="417">
        <f t="shared" si="34"/>
        <v>0</v>
      </c>
    </row>
    <row r="951" s="399" customFormat="1" outlineLevel="2" spans="1:7">
      <c r="A951" s="414">
        <v>2130313</v>
      </c>
      <c r="B951" s="415" t="s">
        <v>750</v>
      </c>
      <c r="C951" s="416">
        <v>0</v>
      </c>
      <c r="D951" s="416">
        <v>0</v>
      </c>
      <c r="E951" s="416">
        <v>0</v>
      </c>
      <c r="F951" s="417">
        <f t="shared" si="33"/>
        <v>0</v>
      </c>
      <c r="G951" s="417">
        <f t="shared" si="34"/>
        <v>0</v>
      </c>
    </row>
    <row r="952" s="399" customFormat="1" outlineLevel="2" spans="1:7">
      <c r="A952" s="414">
        <v>2130314</v>
      </c>
      <c r="B952" s="415" t="s">
        <v>751</v>
      </c>
      <c r="C952" s="416">
        <v>340</v>
      </c>
      <c r="D952" s="416">
        <v>343.213347</v>
      </c>
      <c r="E952" s="416">
        <v>220</v>
      </c>
      <c r="F952" s="417">
        <f t="shared" si="33"/>
        <v>0.647058823529412</v>
      </c>
      <c r="G952" s="417">
        <f t="shared" si="34"/>
        <v>0.641000712597579</v>
      </c>
    </row>
    <row r="953" s="399" customFormat="1" outlineLevel="2" spans="1:7">
      <c r="A953" s="414">
        <v>2130315</v>
      </c>
      <c r="B953" s="415" t="s">
        <v>752</v>
      </c>
      <c r="C953" s="416">
        <v>100</v>
      </c>
      <c r="D953" s="416">
        <v>97.987426</v>
      </c>
      <c r="E953" s="416">
        <v>100</v>
      </c>
      <c r="F953" s="417">
        <f t="shared" si="33"/>
        <v>1</v>
      </c>
      <c r="G953" s="417">
        <f t="shared" si="34"/>
        <v>1.02053910468064</v>
      </c>
    </row>
    <row r="954" s="399" customFormat="1" outlineLevel="2" spans="1:7">
      <c r="A954" s="414">
        <v>2130316</v>
      </c>
      <c r="B954" s="415" t="s">
        <v>753</v>
      </c>
      <c r="C954" s="416">
        <v>100</v>
      </c>
      <c r="D954" s="416">
        <v>112.16</v>
      </c>
      <c r="E954" s="416">
        <v>100</v>
      </c>
      <c r="F954" s="417">
        <f t="shared" si="33"/>
        <v>1</v>
      </c>
      <c r="G954" s="417">
        <f t="shared" si="34"/>
        <v>0.891583452211127</v>
      </c>
    </row>
    <row r="955" s="399" customFormat="1" outlineLevel="2" spans="1:7">
      <c r="A955" s="414">
        <v>2130317</v>
      </c>
      <c r="B955" s="415" t="s">
        <v>754</v>
      </c>
      <c r="C955" s="416">
        <v>0</v>
      </c>
      <c r="D955" s="416">
        <v>0</v>
      </c>
      <c r="E955" s="416">
        <v>0</v>
      </c>
      <c r="F955" s="417">
        <f t="shared" si="33"/>
        <v>0</v>
      </c>
      <c r="G955" s="417">
        <f t="shared" si="34"/>
        <v>0</v>
      </c>
    </row>
    <row r="956" s="399" customFormat="1" outlineLevel="2" spans="1:7">
      <c r="A956" s="414">
        <v>2130318</v>
      </c>
      <c r="B956" s="415" t="s">
        <v>755</v>
      </c>
      <c r="C956" s="416">
        <v>0</v>
      </c>
      <c r="D956" s="416">
        <v>0</v>
      </c>
      <c r="E956" s="416">
        <v>0</v>
      </c>
      <c r="F956" s="417">
        <f t="shared" si="33"/>
        <v>0</v>
      </c>
      <c r="G956" s="417">
        <f t="shared" si="34"/>
        <v>0</v>
      </c>
    </row>
    <row r="957" s="399" customFormat="1" outlineLevel="2" spans="1:7">
      <c r="A957" s="414">
        <v>2130319</v>
      </c>
      <c r="B957" s="415" t="s">
        <v>756</v>
      </c>
      <c r="C957" s="416">
        <v>0</v>
      </c>
      <c r="D957" s="416">
        <v>0</v>
      </c>
      <c r="E957" s="416">
        <v>0</v>
      </c>
      <c r="F957" s="417">
        <f t="shared" si="33"/>
        <v>0</v>
      </c>
      <c r="G957" s="417">
        <f t="shared" si="34"/>
        <v>0</v>
      </c>
    </row>
    <row r="958" s="399" customFormat="1" ht="27" outlineLevel="2" spans="1:7">
      <c r="A958" s="414">
        <v>2130321</v>
      </c>
      <c r="B958" s="415" t="s">
        <v>757</v>
      </c>
      <c r="C958" s="416">
        <v>0</v>
      </c>
      <c r="D958" s="416">
        <v>0</v>
      </c>
      <c r="E958" s="416">
        <v>0</v>
      </c>
      <c r="F958" s="417">
        <f t="shared" si="33"/>
        <v>0</v>
      </c>
      <c r="G958" s="417">
        <f t="shared" si="34"/>
        <v>0</v>
      </c>
    </row>
    <row r="959" s="399" customFormat="1" outlineLevel="2" spans="1:7">
      <c r="A959" s="414">
        <v>2130322</v>
      </c>
      <c r="B959" s="415" t="s">
        <v>758</v>
      </c>
      <c r="C959" s="416">
        <v>0</v>
      </c>
      <c r="D959" s="416">
        <v>0</v>
      </c>
      <c r="E959" s="416">
        <v>0</v>
      </c>
      <c r="F959" s="417">
        <f t="shared" si="33"/>
        <v>0</v>
      </c>
      <c r="G959" s="417">
        <f t="shared" si="34"/>
        <v>0</v>
      </c>
    </row>
    <row r="960" s="399" customFormat="1" outlineLevel="2" spans="1:7">
      <c r="A960" s="414">
        <v>2130333</v>
      </c>
      <c r="B960" s="415" t="s">
        <v>734</v>
      </c>
      <c r="C960" s="416">
        <v>0</v>
      </c>
      <c r="D960" s="416">
        <v>0</v>
      </c>
      <c r="E960" s="416">
        <v>0</v>
      </c>
      <c r="F960" s="417">
        <f t="shared" si="33"/>
        <v>0</v>
      </c>
      <c r="G960" s="417">
        <f t="shared" si="34"/>
        <v>0</v>
      </c>
    </row>
    <row r="961" s="399" customFormat="1" outlineLevel="2" spans="1:7">
      <c r="A961" s="414">
        <v>2130334</v>
      </c>
      <c r="B961" s="415" t="s">
        <v>759</v>
      </c>
      <c r="C961" s="416">
        <v>0</v>
      </c>
      <c r="D961" s="416">
        <v>0</v>
      </c>
      <c r="E961" s="416">
        <v>0</v>
      </c>
      <c r="F961" s="417">
        <f t="shared" si="33"/>
        <v>0</v>
      </c>
      <c r="G961" s="417">
        <f t="shared" si="34"/>
        <v>0</v>
      </c>
    </row>
    <row r="962" s="399" customFormat="1" outlineLevel="2" spans="1:7">
      <c r="A962" s="414">
        <v>2130335</v>
      </c>
      <c r="B962" s="415" t="s">
        <v>760</v>
      </c>
      <c r="C962" s="416">
        <v>0</v>
      </c>
      <c r="D962" s="416">
        <v>0</v>
      </c>
      <c r="E962" s="416">
        <v>0</v>
      </c>
      <c r="F962" s="417">
        <f t="shared" si="33"/>
        <v>0</v>
      </c>
      <c r="G962" s="417">
        <f t="shared" si="34"/>
        <v>0</v>
      </c>
    </row>
    <row r="963" s="399" customFormat="1" outlineLevel="2" spans="1:7">
      <c r="A963" s="414">
        <v>2130336</v>
      </c>
      <c r="B963" s="415" t="s">
        <v>761</v>
      </c>
      <c r="C963" s="416">
        <v>0</v>
      </c>
      <c r="D963" s="416">
        <v>0</v>
      </c>
      <c r="E963" s="416">
        <v>0</v>
      </c>
      <c r="F963" s="417">
        <f t="shared" si="33"/>
        <v>0</v>
      </c>
      <c r="G963" s="417">
        <f t="shared" si="34"/>
        <v>0</v>
      </c>
    </row>
    <row r="964" s="399" customFormat="1" outlineLevel="2" spans="1:7">
      <c r="A964" s="414">
        <v>2130337</v>
      </c>
      <c r="B964" s="415" t="s">
        <v>762</v>
      </c>
      <c r="C964" s="416">
        <v>0</v>
      </c>
      <c r="D964" s="416">
        <v>0</v>
      </c>
      <c r="E964" s="416">
        <v>0</v>
      </c>
      <c r="F964" s="417">
        <f t="shared" si="33"/>
        <v>0</v>
      </c>
      <c r="G964" s="417">
        <f t="shared" si="34"/>
        <v>0</v>
      </c>
    </row>
    <row r="965" s="399" customFormat="1" outlineLevel="2" spans="1:7">
      <c r="A965" s="414">
        <v>2130399</v>
      </c>
      <c r="B965" s="415" t="s">
        <v>763</v>
      </c>
      <c r="C965" s="416">
        <v>1300</v>
      </c>
      <c r="D965" s="416">
        <v>1301.314812</v>
      </c>
      <c r="E965" s="416">
        <v>1301</v>
      </c>
      <c r="F965" s="417">
        <f t="shared" si="33"/>
        <v>1.00076923076923</v>
      </c>
      <c r="G965" s="417">
        <f t="shared" si="34"/>
        <v>0.99975808159786</v>
      </c>
    </row>
    <row r="966" s="399" customFormat="1" ht="27" outlineLevel="1" spans="1:7">
      <c r="A966" s="412">
        <v>21305</v>
      </c>
      <c r="B966" s="413" t="s">
        <v>764</v>
      </c>
      <c r="C966" s="410">
        <f>SUM(C967:C976)</f>
        <v>6491</v>
      </c>
      <c r="D966" s="410">
        <f>SUM(D967:D976)</f>
        <v>7208.029333</v>
      </c>
      <c r="E966" s="410">
        <f>SUM(E967:E976)</f>
        <v>6950</v>
      </c>
      <c r="F966" s="411">
        <f t="shared" si="33"/>
        <v>1.070713295332</v>
      </c>
      <c r="G966" s="411">
        <f t="shared" si="34"/>
        <v>0.964202513463884</v>
      </c>
    </row>
    <row r="967" s="399" customFormat="1" outlineLevel="2" spans="1:7">
      <c r="A967" s="414">
        <v>2130501</v>
      </c>
      <c r="B967" s="415" t="s">
        <v>69</v>
      </c>
      <c r="C967" s="416"/>
      <c r="D967" s="416"/>
      <c r="E967" s="416"/>
      <c r="F967" s="417">
        <f t="shared" si="33"/>
        <v>0</v>
      </c>
      <c r="G967" s="417">
        <f t="shared" si="34"/>
        <v>0</v>
      </c>
    </row>
    <row r="968" s="399" customFormat="1" outlineLevel="2" spans="1:7">
      <c r="A968" s="414">
        <v>2130502</v>
      </c>
      <c r="B968" s="415" t="s">
        <v>70</v>
      </c>
      <c r="C968" s="416"/>
      <c r="D968" s="416"/>
      <c r="E968" s="416"/>
      <c r="F968" s="417">
        <f t="shared" si="33"/>
        <v>0</v>
      </c>
      <c r="G968" s="417">
        <f t="shared" si="34"/>
        <v>0</v>
      </c>
    </row>
    <row r="969" s="399" customFormat="1" outlineLevel="2" spans="1:7">
      <c r="A969" s="414">
        <v>2130503</v>
      </c>
      <c r="B969" s="415" t="s">
        <v>71</v>
      </c>
      <c r="C969" s="416"/>
      <c r="D969" s="416"/>
      <c r="E969" s="416"/>
      <c r="F969" s="417">
        <f t="shared" si="33"/>
        <v>0</v>
      </c>
      <c r="G969" s="417">
        <f t="shared" si="34"/>
        <v>0</v>
      </c>
    </row>
    <row r="970" s="399" customFormat="1" outlineLevel="2" spans="1:7">
      <c r="A970" s="414">
        <v>2130504</v>
      </c>
      <c r="B970" s="415" t="s">
        <v>765</v>
      </c>
      <c r="C970" s="416">
        <v>280</v>
      </c>
      <c r="D970" s="416">
        <v>282</v>
      </c>
      <c r="E970" s="416">
        <v>280</v>
      </c>
      <c r="F970" s="417">
        <f t="shared" si="33"/>
        <v>1</v>
      </c>
      <c r="G970" s="417">
        <f t="shared" si="34"/>
        <v>0.99290780141844</v>
      </c>
    </row>
    <row r="971" s="399" customFormat="1" outlineLevel="2" spans="1:7">
      <c r="A971" s="414">
        <v>2130505</v>
      </c>
      <c r="B971" s="415" t="s">
        <v>766</v>
      </c>
      <c r="C971" s="416"/>
      <c r="D971" s="416"/>
      <c r="E971" s="416"/>
      <c r="F971" s="417">
        <f t="shared" si="33"/>
        <v>0</v>
      </c>
      <c r="G971" s="417">
        <f t="shared" si="34"/>
        <v>0</v>
      </c>
    </row>
    <row r="972" s="399" customFormat="1" outlineLevel="2" spans="1:7">
      <c r="A972" s="414">
        <v>2130506</v>
      </c>
      <c r="B972" s="415" t="s">
        <v>767</v>
      </c>
      <c r="C972" s="416"/>
      <c r="D972" s="416"/>
      <c r="E972" s="416"/>
      <c r="F972" s="417">
        <f t="shared" si="33"/>
        <v>0</v>
      </c>
      <c r="G972" s="417">
        <f t="shared" si="34"/>
        <v>0</v>
      </c>
    </row>
    <row r="973" s="399" customFormat="1" outlineLevel="2" spans="1:7">
      <c r="A973" s="414">
        <v>2130507</v>
      </c>
      <c r="B973" s="415" t="s">
        <v>768</v>
      </c>
      <c r="C973" s="416"/>
      <c r="D973" s="416"/>
      <c r="E973" s="416"/>
      <c r="F973" s="417">
        <f t="shared" si="33"/>
        <v>0</v>
      </c>
      <c r="G973" s="417">
        <f t="shared" si="34"/>
        <v>0</v>
      </c>
    </row>
    <row r="974" s="399" customFormat="1" ht="27" outlineLevel="2" spans="1:7">
      <c r="A974" s="414">
        <v>2130508</v>
      </c>
      <c r="B974" s="415" t="s">
        <v>769</v>
      </c>
      <c r="C974" s="416"/>
      <c r="D974" s="416"/>
      <c r="E974" s="416"/>
      <c r="F974" s="417">
        <f t="shared" si="33"/>
        <v>0</v>
      </c>
      <c r="G974" s="417">
        <f t="shared" si="34"/>
        <v>0</v>
      </c>
    </row>
    <row r="975" s="399" customFormat="1" outlineLevel="2" spans="1:7">
      <c r="A975" s="414">
        <v>2130550</v>
      </c>
      <c r="B975" s="415" t="s">
        <v>78</v>
      </c>
      <c r="C975" s="416"/>
      <c r="D975" s="416"/>
      <c r="E975" s="416"/>
      <c r="F975" s="417">
        <f t="shared" si="33"/>
        <v>0</v>
      </c>
      <c r="G975" s="417">
        <f t="shared" si="34"/>
        <v>0</v>
      </c>
    </row>
    <row r="976" s="399" customFormat="1" ht="27" outlineLevel="2" spans="1:7">
      <c r="A976" s="414">
        <v>2130599</v>
      </c>
      <c r="B976" s="415" t="s">
        <v>770</v>
      </c>
      <c r="C976" s="416">
        <v>6211</v>
      </c>
      <c r="D976" s="416">
        <v>6926.029333</v>
      </c>
      <c r="E976" s="416">
        <v>6670</v>
      </c>
      <c r="F976" s="417">
        <f t="shared" si="33"/>
        <v>1.07390114313315</v>
      </c>
      <c r="G976" s="417">
        <f t="shared" si="34"/>
        <v>0.963033749831218</v>
      </c>
    </row>
    <row r="977" s="399" customFormat="1" outlineLevel="1" spans="1:7">
      <c r="A977" s="412">
        <v>21307</v>
      </c>
      <c r="B977" s="413" t="s">
        <v>771</v>
      </c>
      <c r="C977" s="410">
        <f>SUM(C978:C983)</f>
        <v>1970</v>
      </c>
      <c r="D977" s="410">
        <f>SUM(D978:D983)</f>
        <v>3049.986369</v>
      </c>
      <c r="E977" s="410">
        <f>SUM(E978:E983)</f>
        <v>1990</v>
      </c>
      <c r="F977" s="411">
        <f t="shared" si="33"/>
        <v>1.01015228426396</v>
      </c>
      <c r="G977" s="411">
        <f t="shared" si="34"/>
        <v>0.652461932363475</v>
      </c>
    </row>
    <row r="978" s="399" customFormat="1" ht="27" outlineLevel="2" spans="1:7">
      <c r="A978" s="414">
        <v>2130701</v>
      </c>
      <c r="B978" s="415" t="s">
        <v>772</v>
      </c>
      <c r="C978" s="416">
        <v>1100</v>
      </c>
      <c r="D978" s="416">
        <v>1219.502065</v>
      </c>
      <c r="E978" s="416">
        <v>1120</v>
      </c>
      <c r="F978" s="417">
        <f t="shared" si="33"/>
        <v>1.01818181818182</v>
      </c>
      <c r="G978" s="417">
        <f t="shared" si="34"/>
        <v>0.918407628936651</v>
      </c>
    </row>
    <row r="979" s="399" customFormat="1" ht="27" outlineLevel="2" spans="1:7">
      <c r="A979" s="414">
        <v>2130704</v>
      </c>
      <c r="B979" s="415" t="s">
        <v>773</v>
      </c>
      <c r="C979" s="416"/>
      <c r="D979" s="416"/>
      <c r="E979" s="416"/>
      <c r="F979" s="417">
        <f t="shared" si="33"/>
        <v>0</v>
      </c>
      <c r="G979" s="417">
        <f t="shared" si="34"/>
        <v>0</v>
      </c>
    </row>
    <row r="980" s="399" customFormat="1" ht="27" outlineLevel="2" spans="1:7">
      <c r="A980" s="414">
        <v>2130705</v>
      </c>
      <c r="B980" s="415" t="s">
        <v>774</v>
      </c>
      <c r="C980" s="416">
        <v>450</v>
      </c>
      <c r="D980" s="416">
        <v>1304.65714</v>
      </c>
      <c r="E980" s="416">
        <v>450</v>
      </c>
      <c r="F980" s="417">
        <f t="shared" si="33"/>
        <v>1</v>
      </c>
      <c r="G980" s="417">
        <f t="shared" si="34"/>
        <v>0.344918205866715</v>
      </c>
    </row>
    <row r="981" s="399" customFormat="1" outlineLevel="2" spans="1:7">
      <c r="A981" s="414">
        <v>2130706</v>
      </c>
      <c r="B981" s="415" t="s">
        <v>775</v>
      </c>
      <c r="C981" s="416">
        <v>120</v>
      </c>
      <c r="D981" s="416">
        <v>145.727643</v>
      </c>
      <c r="E981" s="416">
        <v>120</v>
      </c>
      <c r="F981" s="417">
        <f t="shared" si="33"/>
        <v>1</v>
      </c>
      <c r="G981" s="417">
        <f t="shared" si="34"/>
        <v>0.823453927680694</v>
      </c>
    </row>
    <row r="982" s="399" customFormat="1" ht="27" outlineLevel="2" spans="1:7">
      <c r="A982" s="414">
        <v>2130707</v>
      </c>
      <c r="B982" s="415" t="s">
        <v>776</v>
      </c>
      <c r="C982" s="416">
        <v>0</v>
      </c>
      <c r="D982" s="416">
        <v>0</v>
      </c>
      <c r="E982" s="416">
        <v>0</v>
      </c>
      <c r="F982" s="417">
        <f t="shared" si="33"/>
        <v>0</v>
      </c>
      <c r="G982" s="417">
        <f t="shared" si="34"/>
        <v>0</v>
      </c>
    </row>
    <row r="983" s="399" customFormat="1" outlineLevel="2" spans="1:7">
      <c r="A983" s="414">
        <v>2130799</v>
      </c>
      <c r="B983" s="415" t="s">
        <v>777</v>
      </c>
      <c r="C983" s="416">
        <v>300</v>
      </c>
      <c r="D983" s="416">
        <v>380.099521</v>
      </c>
      <c r="E983" s="416">
        <v>300</v>
      </c>
      <c r="F983" s="417">
        <f t="shared" si="33"/>
        <v>1</v>
      </c>
      <c r="G983" s="417">
        <f t="shared" si="34"/>
        <v>0.789266977266199</v>
      </c>
    </row>
    <row r="984" s="399" customFormat="1" outlineLevel="1" spans="1:7">
      <c r="A984" s="412">
        <v>21308</v>
      </c>
      <c r="B984" s="413" t="s">
        <v>778</v>
      </c>
      <c r="C984" s="410">
        <f>SUM(C985:C989)</f>
        <v>300</v>
      </c>
      <c r="D984" s="410">
        <f>SUM(D985:D989)</f>
        <v>315.020027</v>
      </c>
      <c r="E984" s="410">
        <f>SUM(E985:E989)</f>
        <v>300</v>
      </c>
      <c r="F984" s="411">
        <f t="shared" si="33"/>
        <v>1</v>
      </c>
      <c r="G984" s="411">
        <f t="shared" si="34"/>
        <v>0.952320405965809</v>
      </c>
    </row>
    <row r="985" s="399" customFormat="1" outlineLevel="2" spans="1:7">
      <c r="A985" s="414">
        <v>2130801</v>
      </c>
      <c r="B985" s="415" t="s">
        <v>779</v>
      </c>
      <c r="C985" s="416"/>
      <c r="D985" s="416"/>
      <c r="E985" s="416"/>
      <c r="F985" s="417">
        <f t="shared" si="33"/>
        <v>0</v>
      </c>
      <c r="G985" s="417">
        <f t="shared" si="34"/>
        <v>0</v>
      </c>
    </row>
    <row r="986" s="399" customFormat="1" outlineLevel="2" spans="1:7">
      <c r="A986" s="414">
        <v>2130803</v>
      </c>
      <c r="B986" s="415" t="s">
        <v>780</v>
      </c>
      <c r="C986" s="416">
        <v>300</v>
      </c>
      <c r="D986" s="416">
        <v>315.020027</v>
      </c>
      <c r="E986" s="416">
        <v>300</v>
      </c>
      <c r="F986" s="417">
        <f t="shared" si="33"/>
        <v>1</v>
      </c>
      <c r="G986" s="417">
        <f t="shared" si="34"/>
        <v>0.952320405965809</v>
      </c>
    </row>
    <row r="987" s="399" customFormat="1" outlineLevel="2" spans="1:7">
      <c r="A987" s="414">
        <v>2130804</v>
      </c>
      <c r="B987" s="415" t="s">
        <v>781</v>
      </c>
      <c r="C987" s="416"/>
      <c r="D987" s="416"/>
      <c r="E987" s="416"/>
      <c r="F987" s="417">
        <f t="shared" si="33"/>
        <v>0</v>
      </c>
      <c r="G987" s="417">
        <f t="shared" si="34"/>
        <v>0</v>
      </c>
    </row>
    <row r="988" s="399" customFormat="1" outlineLevel="2" spans="1:7">
      <c r="A988" s="414">
        <v>2130805</v>
      </c>
      <c r="B988" s="415" t="s">
        <v>782</v>
      </c>
      <c r="C988" s="416"/>
      <c r="D988" s="416"/>
      <c r="E988" s="416"/>
      <c r="F988" s="417">
        <f t="shared" si="33"/>
        <v>0</v>
      </c>
      <c r="G988" s="417">
        <f t="shared" si="34"/>
        <v>0</v>
      </c>
    </row>
    <row r="989" s="399" customFormat="1" outlineLevel="2" spans="1:7">
      <c r="A989" s="414">
        <v>2130899</v>
      </c>
      <c r="B989" s="415" t="s">
        <v>783</v>
      </c>
      <c r="C989" s="416"/>
      <c r="D989" s="416"/>
      <c r="E989" s="416"/>
      <c r="F989" s="417">
        <f t="shared" si="33"/>
        <v>0</v>
      </c>
      <c r="G989" s="417">
        <f t="shared" si="34"/>
        <v>0</v>
      </c>
    </row>
    <row r="990" s="399" customFormat="1" outlineLevel="1" spans="1:7">
      <c r="A990" s="412">
        <v>21309</v>
      </c>
      <c r="B990" s="413" t="s">
        <v>784</v>
      </c>
      <c r="C990" s="410">
        <f>SUM(C991:C992)</f>
        <v>80</v>
      </c>
      <c r="D990" s="410">
        <f>SUM(D991:D992)</f>
        <v>81.579448</v>
      </c>
      <c r="E990" s="410">
        <f>SUM(E991:E992)</f>
        <v>80</v>
      </c>
      <c r="F990" s="411">
        <f t="shared" si="33"/>
        <v>1</v>
      </c>
      <c r="G990" s="411">
        <f t="shared" si="34"/>
        <v>0.980639143329335</v>
      </c>
    </row>
    <row r="991" s="399" customFormat="1" outlineLevel="2" spans="1:7">
      <c r="A991" s="414">
        <v>2130901</v>
      </c>
      <c r="B991" s="415" t="s">
        <v>785</v>
      </c>
      <c r="C991" s="416"/>
      <c r="D991" s="416"/>
      <c r="E991" s="416"/>
      <c r="F991" s="417">
        <f t="shared" si="33"/>
        <v>0</v>
      </c>
      <c r="G991" s="417">
        <f t="shared" si="34"/>
        <v>0</v>
      </c>
    </row>
    <row r="992" s="399" customFormat="1" outlineLevel="2" spans="1:7">
      <c r="A992" s="414">
        <v>2130999</v>
      </c>
      <c r="B992" s="415" t="s">
        <v>786</v>
      </c>
      <c r="C992" s="416">
        <v>80</v>
      </c>
      <c r="D992" s="416">
        <v>81.579448</v>
      </c>
      <c r="E992" s="416">
        <v>80</v>
      </c>
      <c r="F992" s="417">
        <f t="shared" si="33"/>
        <v>1</v>
      </c>
      <c r="G992" s="417">
        <f t="shared" si="34"/>
        <v>0.980639143329335</v>
      </c>
    </row>
    <row r="993" s="399" customFormat="1" outlineLevel="1" spans="1:7">
      <c r="A993" s="412">
        <v>21399</v>
      </c>
      <c r="B993" s="413" t="s">
        <v>787</v>
      </c>
      <c r="C993" s="410">
        <f>SUM(C994:C995)</f>
        <v>600</v>
      </c>
      <c r="D993" s="410">
        <f>SUM(D994:D995)</f>
        <v>588.856353</v>
      </c>
      <c r="E993" s="410">
        <f>SUM(E994:E995)</f>
        <v>600</v>
      </c>
      <c r="F993" s="411">
        <f t="shared" si="33"/>
        <v>1</v>
      </c>
      <c r="G993" s="411">
        <f t="shared" si="34"/>
        <v>1.01892421970694</v>
      </c>
    </row>
    <row r="994" s="399" customFormat="1" ht="27" outlineLevel="2" spans="1:7">
      <c r="A994" s="414">
        <v>2139901</v>
      </c>
      <c r="B994" s="415" t="s">
        <v>788</v>
      </c>
      <c r="C994" s="416"/>
      <c r="D994" s="416"/>
      <c r="E994" s="416"/>
      <c r="F994" s="417">
        <f t="shared" si="33"/>
        <v>0</v>
      </c>
      <c r="G994" s="417">
        <f t="shared" si="34"/>
        <v>0</v>
      </c>
    </row>
    <row r="995" s="399" customFormat="1" outlineLevel="2" spans="1:7">
      <c r="A995" s="414">
        <v>2139999</v>
      </c>
      <c r="B995" s="415" t="s">
        <v>787</v>
      </c>
      <c r="C995" s="416">
        <v>600</v>
      </c>
      <c r="D995" s="416">
        <v>588.856353</v>
      </c>
      <c r="E995" s="416">
        <v>600</v>
      </c>
      <c r="F995" s="417">
        <f t="shared" si="33"/>
        <v>1</v>
      </c>
      <c r="G995" s="417">
        <f t="shared" si="34"/>
        <v>1.01892421970694</v>
      </c>
    </row>
    <row r="996" s="401" customFormat="1" ht="20" customHeight="1" spans="1:7">
      <c r="A996" s="408">
        <v>214</v>
      </c>
      <c r="B996" s="409" t="s">
        <v>789</v>
      </c>
      <c r="C996" s="410">
        <f>SUM(C997,C1019,C1029,C1039,C1046,C1051)</f>
        <v>5500</v>
      </c>
      <c r="D996" s="410">
        <f>SUM(D997,D1019,D1029,D1039,D1046,D1051)</f>
        <v>6604.591637</v>
      </c>
      <c r="E996" s="410">
        <f>SUM(E997,E1019,E1029,E1039,E1046,E1051)</f>
        <v>5600</v>
      </c>
      <c r="F996" s="411">
        <f t="shared" si="33"/>
        <v>1.01818181818182</v>
      </c>
      <c r="G996" s="411">
        <f t="shared" si="34"/>
        <v>0.847894965773188</v>
      </c>
    </row>
    <row r="997" s="399" customFormat="1" outlineLevel="1" spans="1:7">
      <c r="A997" s="412">
        <v>21401</v>
      </c>
      <c r="B997" s="413" t="s">
        <v>790</v>
      </c>
      <c r="C997" s="410">
        <f>SUM(C998:C1018)</f>
        <v>4760</v>
      </c>
      <c r="D997" s="410">
        <f>SUM(D998:D1018)</f>
        <v>5859.286099</v>
      </c>
      <c r="E997" s="410">
        <f>SUM(E998:E1018)</f>
        <v>4900</v>
      </c>
      <c r="F997" s="411">
        <f t="shared" si="33"/>
        <v>1.02941176470588</v>
      </c>
      <c r="G997" s="411">
        <f t="shared" si="34"/>
        <v>0.836279355062775</v>
      </c>
    </row>
    <row r="998" s="399" customFormat="1" outlineLevel="2" spans="1:7">
      <c r="A998" s="414">
        <v>2140101</v>
      </c>
      <c r="B998" s="415" t="s">
        <v>69</v>
      </c>
      <c r="C998" s="416">
        <v>120</v>
      </c>
      <c r="D998" s="416">
        <v>128.896769</v>
      </c>
      <c r="E998" s="416">
        <v>140</v>
      </c>
      <c r="F998" s="417">
        <f t="shared" si="33"/>
        <v>1.16666666666667</v>
      </c>
      <c r="G998" s="417">
        <f t="shared" si="34"/>
        <v>1.08614049123295</v>
      </c>
    </row>
    <row r="999" s="399" customFormat="1" outlineLevel="2" spans="1:7">
      <c r="A999" s="414">
        <v>2140102</v>
      </c>
      <c r="B999" s="415" t="s">
        <v>70</v>
      </c>
      <c r="C999" s="416">
        <v>230</v>
      </c>
      <c r="D999" s="416">
        <v>20.0222</v>
      </c>
      <c r="E999" s="416">
        <v>230</v>
      </c>
      <c r="F999" s="417">
        <f t="shared" si="33"/>
        <v>1</v>
      </c>
      <c r="G999" s="417">
        <f t="shared" si="34"/>
        <v>11.4872491534397</v>
      </c>
    </row>
    <row r="1000" s="399" customFormat="1" outlineLevel="2" spans="1:7">
      <c r="A1000" s="414">
        <v>2140103</v>
      </c>
      <c r="B1000" s="415" t="s">
        <v>71</v>
      </c>
      <c r="C1000" s="416">
        <v>0</v>
      </c>
      <c r="D1000" s="416">
        <v>0</v>
      </c>
      <c r="E1000" s="416">
        <v>0</v>
      </c>
      <c r="F1000" s="417">
        <f t="shared" si="33"/>
        <v>0</v>
      </c>
      <c r="G1000" s="417">
        <f t="shared" si="34"/>
        <v>0</v>
      </c>
    </row>
    <row r="1001" s="399" customFormat="1" outlineLevel="2" spans="1:7">
      <c r="A1001" s="414">
        <v>2140104</v>
      </c>
      <c r="B1001" s="415" t="s">
        <v>791</v>
      </c>
      <c r="C1001" s="416">
        <v>2000</v>
      </c>
      <c r="D1001" s="416">
        <v>2435.307919</v>
      </c>
      <c r="E1001" s="416">
        <v>2440</v>
      </c>
      <c r="F1001" s="417">
        <f t="shared" si="33"/>
        <v>1.22</v>
      </c>
      <c r="G1001" s="417">
        <f t="shared" si="34"/>
        <v>1.00192668900856</v>
      </c>
    </row>
    <row r="1002" s="399" customFormat="1" outlineLevel="2" spans="1:7">
      <c r="A1002" s="414">
        <v>2140106</v>
      </c>
      <c r="B1002" s="415" t="s">
        <v>792</v>
      </c>
      <c r="C1002" s="416">
        <v>300</v>
      </c>
      <c r="D1002" s="416">
        <v>378.056155</v>
      </c>
      <c r="E1002" s="416">
        <v>370</v>
      </c>
      <c r="F1002" s="417">
        <f t="shared" si="33"/>
        <v>1.23333333333333</v>
      </c>
      <c r="G1002" s="417">
        <f t="shared" si="34"/>
        <v>0.978690586323082</v>
      </c>
    </row>
    <row r="1003" s="399" customFormat="1" outlineLevel="2" spans="1:7">
      <c r="A1003" s="414">
        <v>2140109</v>
      </c>
      <c r="B1003" s="415" t="s">
        <v>793</v>
      </c>
      <c r="C1003" s="416">
        <v>20</v>
      </c>
      <c r="D1003" s="416">
        <v>21.5316</v>
      </c>
      <c r="E1003" s="416">
        <v>20</v>
      </c>
      <c r="F1003" s="417">
        <f t="shared" si="33"/>
        <v>1</v>
      </c>
      <c r="G1003" s="417">
        <f t="shared" si="34"/>
        <v>0.92886733916662</v>
      </c>
    </row>
    <row r="1004" s="399" customFormat="1" outlineLevel="2" spans="1:7">
      <c r="A1004" s="414">
        <v>2140110</v>
      </c>
      <c r="B1004" s="415" t="s">
        <v>794</v>
      </c>
      <c r="C1004" s="416">
        <v>200</v>
      </c>
      <c r="D1004" s="416">
        <v>208.77141</v>
      </c>
      <c r="E1004" s="416">
        <v>200</v>
      </c>
      <c r="F1004" s="417">
        <f t="shared" si="33"/>
        <v>1</v>
      </c>
      <c r="G1004" s="417">
        <f t="shared" si="34"/>
        <v>0.957985578580899</v>
      </c>
    </row>
    <row r="1005" s="399" customFormat="1" outlineLevel="2" spans="1:7">
      <c r="A1005" s="414">
        <v>2140111</v>
      </c>
      <c r="B1005" s="415" t="s">
        <v>795</v>
      </c>
      <c r="C1005" s="416">
        <v>0</v>
      </c>
      <c r="D1005" s="416">
        <v>0</v>
      </c>
      <c r="E1005" s="416">
        <v>0</v>
      </c>
      <c r="F1005" s="417">
        <f t="shared" si="33"/>
        <v>0</v>
      </c>
      <c r="G1005" s="417">
        <f t="shared" si="34"/>
        <v>0</v>
      </c>
    </row>
    <row r="1006" s="399" customFormat="1" outlineLevel="2" spans="1:7">
      <c r="A1006" s="414">
        <v>2140112</v>
      </c>
      <c r="B1006" s="415" t="s">
        <v>796</v>
      </c>
      <c r="C1006" s="416">
        <v>0</v>
      </c>
      <c r="D1006" s="416">
        <v>0</v>
      </c>
      <c r="E1006" s="416">
        <v>0</v>
      </c>
      <c r="F1006" s="417">
        <f t="shared" si="33"/>
        <v>0</v>
      </c>
      <c r="G1006" s="417">
        <f t="shared" si="34"/>
        <v>0</v>
      </c>
    </row>
    <row r="1007" s="399" customFormat="1" ht="27" outlineLevel="2" spans="1:7">
      <c r="A1007" s="414">
        <v>2140114</v>
      </c>
      <c r="B1007" s="415" t="s">
        <v>797</v>
      </c>
      <c r="C1007" s="416">
        <v>0</v>
      </c>
      <c r="D1007" s="416">
        <v>0</v>
      </c>
      <c r="E1007" s="416">
        <v>0</v>
      </c>
      <c r="F1007" s="417">
        <f t="shared" si="33"/>
        <v>0</v>
      </c>
      <c r="G1007" s="417">
        <f t="shared" si="34"/>
        <v>0</v>
      </c>
    </row>
    <row r="1008" s="399" customFormat="1" outlineLevel="2" spans="1:7">
      <c r="A1008" s="414">
        <v>2140122</v>
      </c>
      <c r="B1008" s="415" t="s">
        <v>798</v>
      </c>
      <c r="C1008" s="416">
        <v>0</v>
      </c>
      <c r="D1008" s="416">
        <v>0</v>
      </c>
      <c r="E1008" s="416">
        <v>0</v>
      </c>
      <c r="F1008" s="417">
        <f t="shared" si="33"/>
        <v>0</v>
      </c>
      <c r="G1008" s="417">
        <f t="shared" si="34"/>
        <v>0</v>
      </c>
    </row>
    <row r="1009" s="399" customFormat="1" outlineLevel="2" spans="1:7">
      <c r="A1009" s="414">
        <v>2140123</v>
      </c>
      <c r="B1009" s="415" t="s">
        <v>799</v>
      </c>
      <c r="C1009" s="416">
        <v>0</v>
      </c>
      <c r="D1009" s="416">
        <v>0</v>
      </c>
      <c r="E1009" s="416">
        <v>0</v>
      </c>
      <c r="F1009" s="417">
        <f t="shared" si="33"/>
        <v>0</v>
      </c>
      <c r="G1009" s="417">
        <f t="shared" si="34"/>
        <v>0</v>
      </c>
    </row>
    <row r="1010" s="399" customFormat="1" outlineLevel="2" spans="1:7">
      <c r="A1010" s="414">
        <v>2140127</v>
      </c>
      <c r="B1010" s="415" t="s">
        <v>800</v>
      </c>
      <c r="C1010" s="416">
        <v>0</v>
      </c>
      <c r="D1010" s="416">
        <v>0</v>
      </c>
      <c r="E1010" s="416">
        <v>0</v>
      </c>
      <c r="F1010" s="417">
        <f t="shared" si="33"/>
        <v>0</v>
      </c>
      <c r="G1010" s="417">
        <f t="shared" si="34"/>
        <v>0</v>
      </c>
    </row>
    <row r="1011" s="399" customFormat="1" outlineLevel="2" spans="1:7">
      <c r="A1011" s="414">
        <v>2140128</v>
      </c>
      <c r="B1011" s="415" t="s">
        <v>801</v>
      </c>
      <c r="C1011" s="416">
        <v>0</v>
      </c>
      <c r="D1011" s="416">
        <v>0</v>
      </c>
      <c r="E1011" s="416">
        <v>0</v>
      </c>
      <c r="F1011" s="417">
        <f t="shared" si="33"/>
        <v>0</v>
      </c>
      <c r="G1011" s="417">
        <f t="shared" si="34"/>
        <v>0</v>
      </c>
    </row>
    <row r="1012" s="399" customFormat="1" outlineLevel="2" spans="1:7">
      <c r="A1012" s="414">
        <v>2140129</v>
      </c>
      <c r="B1012" s="415" t="s">
        <v>802</v>
      </c>
      <c r="C1012" s="416">
        <v>0</v>
      </c>
      <c r="D1012" s="416">
        <v>0</v>
      </c>
      <c r="E1012" s="416">
        <v>0</v>
      </c>
      <c r="F1012" s="417">
        <f t="shared" ref="F1012:F1075" si="35">IF(C1012&gt;0,E1012/C1012,0)</f>
        <v>0</v>
      </c>
      <c r="G1012" s="417">
        <f t="shared" ref="G1012:G1075" si="36">IF(D1012&gt;0,E1012/D1012,0)</f>
        <v>0</v>
      </c>
    </row>
    <row r="1013" s="399" customFormat="1" outlineLevel="2" spans="1:7">
      <c r="A1013" s="414">
        <v>2140130</v>
      </c>
      <c r="B1013" s="415" t="s">
        <v>803</v>
      </c>
      <c r="C1013" s="416">
        <v>0</v>
      </c>
      <c r="D1013" s="416">
        <v>0</v>
      </c>
      <c r="E1013" s="416">
        <v>0</v>
      </c>
      <c r="F1013" s="417">
        <f t="shared" si="35"/>
        <v>0</v>
      </c>
      <c r="G1013" s="417">
        <f t="shared" si="36"/>
        <v>0</v>
      </c>
    </row>
    <row r="1014" s="399" customFormat="1" outlineLevel="2" spans="1:7">
      <c r="A1014" s="414">
        <v>2140131</v>
      </c>
      <c r="B1014" s="415" t="s">
        <v>804</v>
      </c>
      <c r="C1014" s="416">
        <v>0</v>
      </c>
      <c r="D1014" s="416">
        <v>0</v>
      </c>
      <c r="E1014" s="416">
        <v>0</v>
      </c>
      <c r="F1014" s="417">
        <f t="shared" si="35"/>
        <v>0</v>
      </c>
      <c r="G1014" s="417">
        <f t="shared" si="36"/>
        <v>0</v>
      </c>
    </row>
    <row r="1015" s="399" customFormat="1" outlineLevel="2" spans="1:7">
      <c r="A1015" s="414">
        <v>2140133</v>
      </c>
      <c r="B1015" s="415" t="s">
        <v>805</v>
      </c>
      <c r="C1015" s="416">
        <v>0</v>
      </c>
      <c r="D1015" s="416">
        <v>0</v>
      </c>
      <c r="E1015" s="416">
        <v>0</v>
      </c>
      <c r="F1015" s="417">
        <f t="shared" si="35"/>
        <v>0</v>
      </c>
      <c r="G1015" s="417">
        <f t="shared" si="36"/>
        <v>0</v>
      </c>
    </row>
    <row r="1016" s="399" customFormat="1" outlineLevel="2" spans="1:7">
      <c r="A1016" s="414">
        <v>2140136</v>
      </c>
      <c r="B1016" s="415" t="s">
        <v>806</v>
      </c>
      <c r="C1016" s="416"/>
      <c r="D1016" s="416"/>
      <c r="E1016" s="416"/>
      <c r="F1016" s="417">
        <f t="shared" si="35"/>
        <v>0</v>
      </c>
      <c r="G1016" s="417">
        <f t="shared" si="36"/>
        <v>0</v>
      </c>
    </row>
    <row r="1017" s="399" customFormat="1" outlineLevel="2" spans="1:7">
      <c r="A1017" s="414">
        <v>2140138</v>
      </c>
      <c r="B1017" s="415" t="s">
        <v>807</v>
      </c>
      <c r="C1017" s="416">
        <v>1890</v>
      </c>
      <c r="D1017" s="416">
        <v>0</v>
      </c>
      <c r="E1017" s="416">
        <v>1500</v>
      </c>
      <c r="F1017" s="417">
        <f t="shared" si="35"/>
        <v>0.793650793650794</v>
      </c>
      <c r="G1017" s="417">
        <f t="shared" si="36"/>
        <v>0</v>
      </c>
    </row>
    <row r="1018" s="399" customFormat="1" outlineLevel="2" spans="1:7">
      <c r="A1018" s="414">
        <v>2140199</v>
      </c>
      <c r="B1018" s="415" t="s">
        <v>808</v>
      </c>
      <c r="C1018" s="416">
        <v>0</v>
      </c>
      <c r="D1018" s="416">
        <v>2666.700046</v>
      </c>
      <c r="E1018" s="416">
        <v>0</v>
      </c>
      <c r="F1018" s="417">
        <f t="shared" si="35"/>
        <v>0</v>
      </c>
      <c r="G1018" s="417">
        <f t="shared" si="36"/>
        <v>0</v>
      </c>
    </row>
    <row r="1019" s="399" customFormat="1" outlineLevel="1" spans="1:7">
      <c r="A1019" s="412">
        <v>21402</v>
      </c>
      <c r="B1019" s="413" t="s">
        <v>809</v>
      </c>
      <c r="C1019" s="410">
        <f>SUM(C1020:C1028)</f>
        <v>0</v>
      </c>
      <c r="D1019" s="410">
        <f>SUM(D1020:D1028)</f>
        <v>2.137854</v>
      </c>
      <c r="E1019" s="410">
        <f>SUM(E1020:E1028)</f>
        <v>0</v>
      </c>
      <c r="F1019" s="411">
        <f t="shared" si="35"/>
        <v>0</v>
      </c>
      <c r="G1019" s="411">
        <f t="shared" si="36"/>
        <v>0</v>
      </c>
    </row>
    <row r="1020" s="399" customFormat="1" outlineLevel="2" spans="1:7">
      <c r="A1020" s="414">
        <v>2140201</v>
      </c>
      <c r="B1020" s="415" t="s">
        <v>69</v>
      </c>
      <c r="C1020" s="416"/>
      <c r="D1020" s="416">
        <v>2.137854</v>
      </c>
      <c r="E1020" s="416"/>
      <c r="F1020" s="417">
        <f t="shared" si="35"/>
        <v>0</v>
      </c>
      <c r="G1020" s="417">
        <f t="shared" si="36"/>
        <v>0</v>
      </c>
    </row>
    <row r="1021" s="399" customFormat="1" outlineLevel="2" spans="1:7">
      <c r="A1021" s="414">
        <v>2140202</v>
      </c>
      <c r="B1021" s="415" t="s">
        <v>70</v>
      </c>
      <c r="C1021" s="416"/>
      <c r="D1021" s="416"/>
      <c r="E1021" s="416"/>
      <c r="F1021" s="417">
        <f t="shared" si="35"/>
        <v>0</v>
      </c>
      <c r="G1021" s="417">
        <f t="shared" si="36"/>
        <v>0</v>
      </c>
    </row>
    <row r="1022" s="399" customFormat="1" outlineLevel="2" spans="1:7">
      <c r="A1022" s="414">
        <v>2140203</v>
      </c>
      <c r="B1022" s="415" t="s">
        <v>71</v>
      </c>
      <c r="C1022" s="416"/>
      <c r="D1022" s="416"/>
      <c r="E1022" s="416"/>
      <c r="F1022" s="417">
        <f t="shared" si="35"/>
        <v>0</v>
      </c>
      <c r="G1022" s="417">
        <f t="shared" si="36"/>
        <v>0</v>
      </c>
    </row>
    <row r="1023" s="399" customFormat="1" outlineLevel="2" spans="1:7">
      <c r="A1023" s="414">
        <v>2140204</v>
      </c>
      <c r="B1023" s="415" t="s">
        <v>810</v>
      </c>
      <c r="C1023" s="416"/>
      <c r="D1023" s="416"/>
      <c r="E1023" s="416"/>
      <c r="F1023" s="417">
        <f t="shared" si="35"/>
        <v>0</v>
      </c>
      <c r="G1023" s="417">
        <f t="shared" si="36"/>
        <v>0</v>
      </c>
    </row>
    <row r="1024" s="399" customFormat="1" outlineLevel="2" spans="1:7">
      <c r="A1024" s="414">
        <v>2140205</v>
      </c>
      <c r="B1024" s="415" t="s">
        <v>811</v>
      </c>
      <c r="C1024" s="416"/>
      <c r="D1024" s="416"/>
      <c r="E1024" s="416"/>
      <c r="F1024" s="417">
        <f t="shared" si="35"/>
        <v>0</v>
      </c>
      <c r="G1024" s="417">
        <f t="shared" si="36"/>
        <v>0</v>
      </c>
    </row>
    <row r="1025" s="399" customFormat="1" outlineLevel="2" spans="1:7">
      <c r="A1025" s="414">
        <v>2140206</v>
      </c>
      <c r="B1025" s="415" t="s">
        <v>812</v>
      </c>
      <c r="C1025" s="416"/>
      <c r="D1025" s="416"/>
      <c r="E1025" s="416"/>
      <c r="F1025" s="417">
        <f t="shared" si="35"/>
        <v>0</v>
      </c>
      <c r="G1025" s="417">
        <f t="shared" si="36"/>
        <v>0</v>
      </c>
    </row>
    <row r="1026" s="399" customFormat="1" outlineLevel="2" spans="1:7">
      <c r="A1026" s="414">
        <v>2140207</v>
      </c>
      <c r="B1026" s="415" t="s">
        <v>813</v>
      </c>
      <c r="C1026" s="416"/>
      <c r="D1026" s="416"/>
      <c r="E1026" s="416"/>
      <c r="F1026" s="417">
        <f t="shared" si="35"/>
        <v>0</v>
      </c>
      <c r="G1026" s="417">
        <f t="shared" si="36"/>
        <v>0</v>
      </c>
    </row>
    <row r="1027" s="399" customFormat="1" outlineLevel="2" spans="1:7">
      <c r="A1027" s="414">
        <v>2140208</v>
      </c>
      <c r="B1027" s="415" t="s">
        <v>814</v>
      </c>
      <c r="C1027" s="416"/>
      <c r="D1027" s="416"/>
      <c r="E1027" s="416"/>
      <c r="F1027" s="417">
        <f t="shared" si="35"/>
        <v>0</v>
      </c>
      <c r="G1027" s="417">
        <f t="shared" si="36"/>
        <v>0</v>
      </c>
    </row>
    <row r="1028" s="399" customFormat="1" outlineLevel="2" spans="1:7">
      <c r="A1028" s="414">
        <v>2140299</v>
      </c>
      <c r="B1028" s="415" t="s">
        <v>815</v>
      </c>
      <c r="C1028" s="416"/>
      <c r="D1028" s="416"/>
      <c r="E1028" s="416"/>
      <c r="F1028" s="417">
        <f t="shared" si="35"/>
        <v>0</v>
      </c>
      <c r="G1028" s="417">
        <f t="shared" si="36"/>
        <v>0</v>
      </c>
    </row>
    <row r="1029" s="399" customFormat="1" outlineLevel="1" spans="1:7">
      <c r="A1029" s="412">
        <v>21403</v>
      </c>
      <c r="B1029" s="413" t="s">
        <v>816</v>
      </c>
      <c r="C1029" s="410">
        <f>SUM(C1030:C1038)</f>
        <v>0</v>
      </c>
      <c r="D1029" s="410">
        <f>SUM(D1030:D1038)</f>
        <v>0</v>
      </c>
      <c r="E1029" s="410">
        <f>SUM(E1030:E1038)</f>
        <v>0</v>
      </c>
      <c r="F1029" s="411">
        <f t="shared" si="35"/>
        <v>0</v>
      </c>
      <c r="G1029" s="411">
        <f t="shared" si="36"/>
        <v>0</v>
      </c>
    </row>
    <row r="1030" s="399" customFormat="1" outlineLevel="2" spans="1:7">
      <c r="A1030" s="414">
        <v>2140301</v>
      </c>
      <c r="B1030" s="415" t="s">
        <v>69</v>
      </c>
      <c r="C1030" s="416"/>
      <c r="D1030" s="416"/>
      <c r="E1030" s="416"/>
      <c r="F1030" s="417">
        <f t="shared" si="35"/>
        <v>0</v>
      </c>
      <c r="G1030" s="417">
        <f t="shared" si="36"/>
        <v>0</v>
      </c>
    </row>
    <row r="1031" s="399" customFormat="1" outlineLevel="2" spans="1:7">
      <c r="A1031" s="414">
        <v>2140302</v>
      </c>
      <c r="B1031" s="415" t="s">
        <v>70</v>
      </c>
      <c r="C1031" s="416"/>
      <c r="D1031" s="416"/>
      <c r="E1031" s="416"/>
      <c r="F1031" s="417">
        <f t="shared" si="35"/>
        <v>0</v>
      </c>
      <c r="G1031" s="417">
        <f t="shared" si="36"/>
        <v>0</v>
      </c>
    </row>
    <row r="1032" s="399" customFormat="1" outlineLevel="2" spans="1:7">
      <c r="A1032" s="414">
        <v>2140303</v>
      </c>
      <c r="B1032" s="415" t="s">
        <v>71</v>
      </c>
      <c r="C1032" s="416"/>
      <c r="D1032" s="416"/>
      <c r="E1032" s="416"/>
      <c r="F1032" s="417">
        <f t="shared" si="35"/>
        <v>0</v>
      </c>
      <c r="G1032" s="417">
        <f t="shared" si="36"/>
        <v>0</v>
      </c>
    </row>
    <row r="1033" s="399" customFormat="1" outlineLevel="2" spans="1:7">
      <c r="A1033" s="414">
        <v>2140304</v>
      </c>
      <c r="B1033" s="415" t="s">
        <v>817</v>
      </c>
      <c r="C1033" s="416"/>
      <c r="D1033" s="416"/>
      <c r="E1033" s="416"/>
      <c r="F1033" s="417">
        <f t="shared" si="35"/>
        <v>0</v>
      </c>
      <c r="G1033" s="417">
        <f t="shared" si="36"/>
        <v>0</v>
      </c>
    </row>
    <row r="1034" s="399" customFormat="1" outlineLevel="2" spans="1:7">
      <c r="A1034" s="414">
        <v>2140305</v>
      </c>
      <c r="B1034" s="415" t="s">
        <v>818</v>
      </c>
      <c r="C1034" s="416"/>
      <c r="D1034" s="416"/>
      <c r="E1034" s="416"/>
      <c r="F1034" s="417">
        <f t="shared" si="35"/>
        <v>0</v>
      </c>
      <c r="G1034" s="417">
        <f t="shared" si="36"/>
        <v>0</v>
      </c>
    </row>
    <row r="1035" s="399" customFormat="1" outlineLevel="2" spans="1:7">
      <c r="A1035" s="414">
        <v>2140306</v>
      </c>
      <c r="B1035" s="415" t="s">
        <v>819</v>
      </c>
      <c r="C1035" s="416"/>
      <c r="D1035" s="416"/>
      <c r="E1035" s="416"/>
      <c r="F1035" s="417">
        <f t="shared" si="35"/>
        <v>0</v>
      </c>
      <c r="G1035" s="417">
        <f t="shared" si="36"/>
        <v>0</v>
      </c>
    </row>
    <row r="1036" s="399" customFormat="1" outlineLevel="2" spans="1:7">
      <c r="A1036" s="414">
        <v>2140307</v>
      </c>
      <c r="B1036" s="415" t="s">
        <v>820</v>
      </c>
      <c r="C1036" s="416"/>
      <c r="D1036" s="416"/>
      <c r="E1036" s="416"/>
      <c r="F1036" s="417">
        <f t="shared" si="35"/>
        <v>0</v>
      </c>
      <c r="G1036" s="417">
        <f t="shared" si="36"/>
        <v>0</v>
      </c>
    </row>
    <row r="1037" s="399" customFormat="1" outlineLevel="2" spans="1:7">
      <c r="A1037" s="414">
        <v>2140308</v>
      </c>
      <c r="B1037" s="415" t="s">
        <v>821</v>
      </c>
      <c r="C1037" s="416"/>
      <c r="D1037" s="416"/>
      <c r="E1037" s="416"/>
      <c r="F1037" s="417">
        <f t="shared" si="35"/>
        <v>0</v>
      </c>
      <c r="G1037" s="417">
        <f t="shared" si="36"/>
        <v>0</v>
      </c>
    </row>
    <row r="1038" s="399" customFormat="1" outlineLevel="2" spans="1:7">
      <c r="A1038" s="414">
        <v>2140399</v>
      </c>
      <c r="B1038" s="415" t="s">
        <v>822</v>
      </c>
      <c r="C1038" s="416"/>
      <c r="D1038" s="416"/>
      <c r="E1038" s="416"/>
      <c r="F1038" s="417">
        <f t="shared" si="35"/>
        <v>0</v>
      </c>
      <c r="G1038" s="417">
        <f t="shared" si="36"/>
        <v>0</v>
      </c>
    </row>
    <row r="1039" s="399" customFormat="1" outlineLevel="1" spans="1:7">
      <c r="A1039" s="412">
        <v>21405</v>
      </c>
      <c r="B1039" s="413" t="s">
        <v>823</v>
      </c>
      <c r="C1039" s="410">
        <f>SUM(C1040:C1045)</f>
        <v>10</v>
      </c>
      <c r="D1039" s="410">
        <f>SUM(D1040:D1045)</f>
        <v>8.6515</v>
      </c>
      <c r="E1039" s="410">
        <f>SUM(E1040:E1045)</f>
        <v>0</v>
      </c>
      <c r="F1039" s="411">
        <f t="shared" si="35"/>
        <v>0</v>
      </c>
      <c r="G1039" s="411">
        <f t="shared" si="36"/>
        <v>0</v>
      </c>
    </row>
    <row r="1040" s="399" customFormat="1" outlineLevel="2" spans="1:7">
      <c r="A1040" s="414">
        <v>2140501</v>
      </c>
      <c r="B1040" s="415" t="s">
        <v>69</v>
      </c>
      <c r="C1040" s="416"/>
      <c r="D1040" s="416"/>
      <c r="E1040" s="416"/>
      <c r="F1040" s="417">
        <f t="shared" si="35"/>
        <v>0</v>
      </c>
      <c r="G1040" s="417">
        <f t="shared" si="36"/>
        <v>0</v>
      </c>
    </row>
    <row r="1041" s="399" customFormat="1" outlineLevel="2" spans="1:7">
      <c r="A1041" s="414">
        <v>2140502</v>
      </c>
      <c r="B1041" s="415" t="s">
        <v>70</v>
      </c>
      <c r="C1041" s="416"/>
      <c r="D1041" s="416"/>
      <c r="E1041" s="416"/>
      <c r="F1041" s="417">
        <f t="shared" si="35"/>
        <v>0</v>
      </c>
      <c r="G1041" s="417">
        <f t="shared" si="36"/>
        <v>0</v>
      </c>
    </row>
    <row r="1042" s="399" customFormat="1" outlineLevel="2" spans="1:7">
      <c r="A1042" s="414">
        <v>2140503</v>
      </c>
      <c r="B1042" s="415" t="s">
        <v>71</v>
      </c>
      <c r="C1042" s="416"/>
      <c r="D1042" s="416"/>
      <c r="E1042" s="416"/>
      <c r="F1042" s="417">
        <f t="shared" si="35"/>
        <v>0</v>
      </c>
      <c r="G1042" s="417">
        <f t="shared" si="36"/>
        <v>0</v>
      </c>
    </row>
    <row r="1043" s="399" customFormat="1" outlineLevel="2" spans="1:7">
      <c r="A1043" s="414">
        <v>2140504</v>
      </c>
      <c r="B1043" s="415" t="s">
        <v>814</v>
      </c>
      <c r="C1043" s="416"/>
      <c r="D1043" s="416"/>
      <c r="E1043" s="416"/>
      <c r="F1043" s="417">
        <f t="shared" si="35"/>
        <v>0</v>
      </c>
      <c r="G1043" s="417">
        <f t="shared" si="36"/>
        <v>0</v>
      </c>
    </row>
    <row r="1044" s="399" customFormat="1" outlineLevel="2" spans="1:7">
      <c r="A1044" s="414">
        <v>2140505</v>
      </c>
      <c r="B1044" s="415" t="s">
        <v>824</v>
      </c>
      <c r="C1044" s="416"/>
      <c r="D1044" s="416"/>
      <c r="E1044" s="416"/>
      <c r="F1044" s="417">
        <f t="shared" si="35"/>
        <v>0</v>
      </c>
      <c r="G1044" s="417">
        <f t="shared" si="36"/>
        <v>0</v>
      </c>
    </row>
    <row r="1045" s="399" customFormat="1" outlineLevel="2" spans="1:7">
      <c r="A1045" s="414">
        <v>2140599</v>
      </c>
      <c r="B1045" s="415" t="s">
        <v>825</v>
      </c>
      <c r="C1045" s="416">
        <v>10</v>
      </c>
      <c r="D1045" s="416">
        <v>8.6515</v>
      </c>
      <c r="E1045" s="416"/>
      <c r="F1045" s="417">
        <f t="shared" si="35"/>
        <v>0</v>
      </c>
      <c r="G1045" s="417">
        <f t="shared" si="36"/>
        <v>0</v>
      </c>
    </row>
    <row r="1046" s="399" customFormat="1" outlineLevel="1" spans="1:7">
      <c r="A1046" s="412">
        <v>21406</v>
      </c>
      <c r="B1046" s="413" t="s">
        <v>826</v>
      </c>
      <c r="C1046" s="410">
        <f>SUM(C1047:C1050)</f>
        <v>0</v>
      </c>
      <c r="D1046" s="410">
        <f>SUM(D1047:D1050)</f>
        <v>0</v>
      </c>
      <c r="E1046" s="410">
        <f>SUM(E1047:E1050)</f>
        <v>0</v>
      </c>
      <c r="F1046" s="411">
        <f t="shared" si="35"/>
        <v>0</v>
      </c>
      <c r="G1046" s="411">
        <f t="shared" si="36"/>
        <v>0</v>
      </c>
    </row>
    <row r="1047" s="399" customFormat="1" ht="27" outlineLevel="2" spans="1:7">
      <c r="A1047" s="414">
        <v>2140601</v>
      </c>
      <c r="B1047" s="415" t="s">
        <v>827</v>
      </c>
      <c r="C1047" s="416"/>
      <c r="D1047" s="416"/>
      <c r="E1047" s="416"/>
      <c r="F1047" s="417">
        <f t="shared" si="35"/>
        <v>0</v>
      </c>
      <c r="G1047" s="417">
        <f t="shared" si="36"/>
        <v>0</v>
      </c>
    </row>
    <row r="1048" s="399" customFormat="1" ht="27" outlineLevel="2" spans="1:7">
      <c r="A1048" s="414">
        <v>2140602</v>
      </c>
      <c r="B1048" s="415" t="s">
        <v>828</v>
      </c>
      <c r="C1048" s="416"/>
      <c r="D1048" s="416"/>
      <c r="E1048" s="416"/>
      <c r="F1048" s="417">
        <f t="shared" si="35"/>
        <v>0</v>
      </c>
      <c r="G1048" s="417">
        <f t="shared" si="36"/>
        <v>0</v>
      </c>
    </row>
    <row r="1049" s="399" customFormat="1" ht="27" outlineLevel="2" spans="1:7">
      <c r="A1049" s="414">
        <v>2140603</v>
      </c>
      <c r="B1049" s="415" t="s">
        <v>829</v>
      </c>
      <c r="C1049" s="416"/>
      <c r="D1049" s="416"/>
      <c r="E1049" s="416"/>
      <c r="F1049" s="417">
        <f t="shared" si="35"/>
        <v>0</v>
      </c>
      <c r="G1049" s="417">
        <f t="shared" si="36"/>
        <v>0</v>
      </c>
    </row>
    <row r="1050" s="399" customFormat="1" outlineLevel="2" spans="1:7">
      <c r="A1050" s="414">
        <v>2140699</v>
      </c>
      <c r="B1050" s="415" t="s">
        <v>830</v>
      </c>
      <c r="C1050" s="416"/>
      <c r="D1050" s="416"/>
      <c r="E1050" s="416"/>
      <c r="F1050" s="417">
        <f t="shared" si="35"/>
        <v>0</v>
      </c>
      <c r="G1050" s="417">
        <f t="shared" si="36"/>
        <v>0</v>
      </c>
    </row>
    <row r="1051" s="399" customFormat="1" outlineLevel="1" spans="1:7">
      <c r="A1051" s="412">
        <v>21499</v>
      </c>
      <c r="B1051" s="413" t="s">
        <v>831</v>
      </c>
      <c r="C1051" s="410">
        <f>SUM(C1052:C1053)</f>
        <v>730</v>
      </c>
      <c r="D1051" s="410">
        <f>SUM(D1052:D1053)</f>
        <v>734.516184</v>
      </c>
      <c r="E1051" s="410">
        <f>SUM(E1052:E1053)</f>
        <v>700</v>
      </c>
      <c r="F1051" s="411">
        <f t="shared" si="35"/>
        <v>0.958904109589041</v>
      </c>
      <c r="G1051" s="411">
        <f t="shared" si="36"/>
        <v>0.953008272994023</v>
      </c>
    </row>
    <row r="1052" s="399" customFormat="1" outlineLevel="2" spans="1:7">
      <c r="A1052" s="414">
        <v>2149901</v>
      </c>
      <c r="B1052" s="415" t="s">
        <v>832</v>
      </c>
      <c r="C1052" s="416">
        <v>230</v>
      </c>
      <c r="D1052" s="416">
        <v>0</v>
      </c>
      <c r="E1052" s="416">
        <v>200</v>
      </c>
      <c r="F1052" s="417">
        <f t="shared" si="35"/>
        <v>0.869565217391304</v>
      </c>
      <c r="G1052" s="417">
        <f t="shared" si="36"/>
        <v>0</v>
      </c>
    </row>
    <row r="1053" s="399" customFormat="1" outlineLevel="2" spans="1:7">
      <c r="A1053" s="414">
        <v>2149999</v>
      </c>
      <c r="B1053" s="415" t="s">
        <v>831</v>
      </c>
      <c r="C1053" s="416">
        <v>500</v>
      </c>
      <c r="D1053" s="416">
        <v>734.516184</v>
      </c>
      <c r="E1053" s="416">
        <v>500</v>
      </c>
      <c r="F1053" s="417">
        <f t="shared" si="35"/>
        <v>1</v>
      </c>
      <c r="G1053" s="417">
        <f t="shared" si="36"/>
        <v>0.680720194995731</v>
      </c>
    </row>
    <row r="1054" s="401" customFormat="1" ht="20" customHeight="1" spans="1:7">
      <c r="A1054" s="408">
        <v>215</v>
      </c>
      <c r="B1054" s="409" t="s">
        <v>833</v>
      </c>
      <c r="C1054" s="410">
        <f>SUM(C1055,C1065,C1081,C1086,C1097,C1104,C1112)</f>
        <v>300</v>
      </c>
      <c r="D1054" s="410">
        <f>SUM(D1055,D1065,D1081,D1086,D1097,D1104,D1112)</f>
        <v>3.53</v>
      </c>
      <c r="E1054" s="410">
        <f>SUM(E1055,E1065,E1081,E1086,E1097,E1104,E1112)</f>
        <v>10</v>
      </c>
      <c r="F1054" s="411">
        <f t="shared" si="35"/>
        <v>0.0333333333333333</v>
      </c>
      <c r="G1054" s="411">
        <f t="shared" si="36"/>
        <v>2.8328611898017</v>
      </c>
    </row>
    <row r="1055" s="399" customFormat="1" outlineLevel="1" spans="1:7">
      <c r="A1055" s="412">
        <v>21501</v>
      </c>
      <c r="B1055" s="413" t="s">
        <v>834</v>
      </c>
      <c r="C1055" s="410">
        <f>SUM(C1056:C1064)</f>
        <v>0</v>
      </c>
      <c r="D1055" s="410">
        <f>SUM(D1056:D1064)</f>
        <v>0</v>
      </c>
      <c r="E1055" s="410">
        <f>SUM(E1056:E1064)</f>
        <v>0</v>
      </c>
      <c r="F1055" s="411">
        <f t="shared" si="35"/>
        <v>0</v>
      </c>
      <c r="G1055" s="411">
        <f t="shared" si="36"/>
        <v>0</v>
      </c>
    </row>
    <row r="1056" s="399" customFormat="1" outlineLevel="2" spans="1:7">
      <c r="A1056" s="414">
        <v>2150101</v>
      </c>
      <c r="B1056" s="415" t="s">
        <v>69</v>
      </c>
      <c r="C1056" s="416"/>
      <c r="D1056" s="416"/>
      <c r="E1056" s="416"/>
      <c r="F1056" s="417">
        <f t="shared" si="35"/>
        <v>0</v>
      </c>
      <c r="G1056" s="417">
        <f t="shared" si="36"/>
        <v>0</v>
      </c>
    </row>
    <row r="1057" s="399" customFormat="1" outlineLevel="2" spans="1:7">
      <c r="A1057" s="414">
        <v>2150102</v>
      </c>
      <c r="B1057" s="415" t="s">
        <v>70</v>
      </c>
      <c r="C1057" s="416"/>
      <c r="D1057" s="416"/>
      <c r="E1057" s="416"/>
      <c r="F1057" s="417">
        <f t="shared" si="35"/>
        <v>0</v>
      </c>
      <c r="G1057" s="417">
        <f t="shared" si="36"/>
        <v>0</v>
      </c>
    </row>
    <row r="1058" s="399" customFormat="1" outlineLevel="2" spans="1:7">
      <c r="A1058" s="414">
        <v>2150103</v>
      </c>
      <c r="B1058" s="415" t="s">
        <v>71</v>
      </c>
      <c r="C1058" s="416"/>
      <c r="D1058" s="416"/>
      <c r="E1058" s="416"/>
      <c r="F1058" s="417">
        <f t="shared" si="35"/>
        <v>0</v>
      </c>
      <c r="G1058" s="417">
        <f t="shared" si="36"/>
        <v>0</v>
      </c>
    </row>
    <row r="1059" s="399" customFormat="1" outlineLevel="2" spans="1:7">
      <c r="A1059" s="414">
        <v>2150104</v>
      </c>
      <c r="B1059" s="415" t="s">
        <v>835</v>
      </c>
      <c r="C1059" s="416"/>
      <c r="D1059" s="416"/>
      <c r="E1059" s="416"/>
      <c r="F1059" s="417">
        <f t="shared" si="35"/>
        <v>0</v>
      </c>
      <c r="G1059" s="417">
        <f t="shared" si="36"/>
        <v>0</v>
      </c>
    </row>
    <row r="1060" s="399" customFormat="1" outlineLevel="2" spans="1:7">
      <c r="A1060" s="414">
        <v>2150105</v>
      </c>
      <c r="B1060" s="415" t="s">
        <v>836</v>
      </c>
      <c r="C1060" s="416"/>
      <c r="D1060" s="416"/>
      <c r="E1060" s="416"/>
      <c r="F1060" s="417">
        <f t="shared" si="35"/>
        <v>0</v>
      </c>
      <c r="G1060" s="417">
        <f t="shared" si="36"/>
        <v>0</v>
      </c>
    </row>
    <row r="1061" s="399" customFormat="1" outlineLevel="2" spans="1:7">
      <c r="A1061" s="414">
        <v>2150106</v>
      </c>
      <c r="B1061" s="415" t="s">
        <v>837</v>
      </c>
      <c r="C1061" s="416"/>
      <c r="D1061" s="416"/>
      <c r="E1061" s="416"/>
      <c r="F1061" s="417">
        <f t="shared" si="35"/>
        <v>0</v>
      </c>
      <c r="G1061" s="417">
        <f t="shared" si="36"/>
        <v>0</v>
      </c>
    </row>
    <row r="1062" s="399" customFormat="1" outlineLevel="2" spans="1:7">
      <c r="A1062" s="414">
        <v>2150107</v>
      </c>
      <c r="B1062" s="415" t="s">
        <v>838</v>
      </c>
      <c r="C1062" s="416"/>
      <c r="D1062" s="416"/>
      <c r="E1062" s="416"/>
      <c r="F1062" s="417">
        <f t="shared" si="35"/>
        <v>0</v>
      </c>
      <c r="G1062" s="417">
        <f t="shared" si="36"/>
        <v>0</v>
      </c>
    </row>
    <row r="1063" s="399" customFormat="1" outlineLevel="2" spans="1:7">
      <c r="A1063" s="414">
        <v>2150108</v>
      </c>
      <c r="B1063" s="415" t="s">
        <v>839</v>
      </c>
      <c r="C1063" s="416"/>
      <c r="D1063" s="416"/>
      <c r="E1063" s="416"/>
      <c r="F1063" s="417">
        <f t="shared" si="35"/>
        <v>0</v>
      </c>
      <c r="G1063" s="417">
        <f t="shared" si="36"/>
        <v>0</v>
      </c>
    </row>
    <row r="1064" s="399" customFormat="1" outlineLevel="2" spans="1:7">
      <c r="A1064" s="414">
        <v>2150199</v>
      </c>
      <c r="B1064" s="415" t="s">
        <v>840</v>
      </c>
      <c r="C1064" s="416"/>
      <c r="D1064" s="416"/>
      <c r="E1064" s="416"/>
      <c r="F1064" s="417">
        <f t="shared" si="35"/>
        <v>0</v>
      </c>
      <c r="G1064" s="417">
        <f t="shared" si="36"/>
        <v>0</v>
      </c>
    </row>
    <row r="1065" s="399" customFormat="1" outlineLevel="1" spans="1:7">
      <c r="A1065" s="412">
        <v>21502</v>
      </c>
      <c r="B1065" s="413" t="s">
        <v>841</v>
      </c>
      <c r="C1065" s="410">
        <f>SUM(C1066:C1080)</f>
        <v>0</v>
      </c>
      <c r="D1065" s="410">
        <f>SUM(D1066:D1080)</f>
        <v>0</v>
      </c>
      <c r="E1065" s="410">
        <f>SUM(E1066:E1080)</f>
        <v>0</v>
      </c>
      <c r="F1065" s="411">
        <f t="shared" si="35"/>
        <v>0</v>
      </c>
      <c r="G1065" s="411">
        <f t="shared" si="36"/>
        <v>0</v>
      </c>
    </row>
    <row r="1066" s="399" customFormat="1" outlineLevel="2" spans="1:7">
      <c r="A1066" s="414">
        <v>2150201</v>
      </c>
      <c r="B1066" s="415" t="s">
        <v>69</v>
      </c>
      <c r="C1066" s="416"/>
      <c r="D1066" s="416"/>
      <c r="E1066" s="416"/>
      <c r="F1066" s="417">
        <f t="shared" si="35"/>
        <v>0</v>
      </c>
      <c r="G1066" s="417">
        <f t="shared" si="36"/>
        <v>0</v>
      </c>
    </row>
    <row r="1067" s="399" customFormat="1" outlineLevel="2" spans="1:7">
      <c r="A1067" s="414">
        <v>2150202</v>
      </c>
      <c r="B1067" s="415" t="s">
        <v>70</v>
      </c>
      <c r="C1067" s="416"/>
      <c r="D1067" s="416"/>
      <c r="E1067" s="416"/>
      <c r="F1067" s="417">
        <f t="shared" si="35"/>
        <v>0</v>
      </c>
      <c r="G1067" s="417">
        <f t="shared" si="36"/>
        <v>0</v>
      </c>
    </row>
    <row r="1068" s="399" customFormat="1" outlineLevel="2" spans="1:7">
      <c r="A1068" s="414">
        <v>2150203</v>
      </c>
      <c r="B1068" s="415" t="s">
        <v>71</v>
      </c>
      <c r="C1068" s="416"/>
      <c r="D1068" s="416"/>
      <c r="E1068" s="416"/>
      <c r="F1068" s="417">
        <f t="shared" si="35"/>
        <v>0</v>
      </c>
      <c r="G1068" s="417">
        <f t="shared" si="36"/>
        <v>0</v>
      </c>
    </row>
    <row r="1069" s="399" customFormat="1" outlineLevel="2" spans="1:7">
      <c r="A1069" s="414">
        <v>2150204</v>
      </c>
      <c r="B1069" s="415" t="s">
        <v>842</v>
      </c>
      <c r="C1069" s="416"/>
      <c r="D1069" s="416"/>
      <c r="E1069" s="416"/>
      <c r="F1069" s="417">
        <f t="shared" si="35"/>
        <v>0</v>
      </c>
      <c r="G1069" s="417">
        <f t="shared" si="36"/>
        <v>0</v>
      </c>
    </row>
    <row r="1070" s="399" customFormat="1" outlineLevel="2" spans="1:7">
      <c r="A1070" s="414">
        <v>2150205</v>
      </c>
      <c r="B1070" s="415" t="s">
        <v>843</v>
      </c>
      <c r="C1070" s="416"/>
      <c r="D1070" s="416"/>
      <c r="E1070" s="416"/>
      <c r="F1070" s="417">
        <f t="shared" si="35"/>
        <v>0</v>
      </c>
      <c r="G1070" s="417">
        <f t="shared" si="36"/>
        <v>0</v>
      </c>
    </row>
    <row r="1071" s="399" customFormat="1" outlineLevel="2" spans="1:7">
      <c r="A1071" s="414">
        <v>2150206</v>
      </c>
      <c r="B1071" s="415" t="s">
        <v>844</v>
      </c>
      <c r="C1071" s="416"/>
      <c r="D1071" s="416"/>
      <c r="E1071" s="416"/>
      <c r="F1071" s="417">
        <f t="shared" si="35"/>
        <v>0</v>
      </c>
      <c r="G1071" s="417">
        <f t="shared" si="36"/>
        <v>0</v>
      </c>
    </row>
    <row r="1072" s="399" customFormat="1" ht="27" outlineLevel="2" spans="1:7">
      <c r="A1072" s="414">
        <v>2150207</v>
      </c>
      <c r="B1072" s="415" t="s">
        <v>845</v>
      </c>
      <c r="C1072" s="416"/>
      <c r="D1072" s="416"/>
      <c r="E1072" s="416"/>
      <c r="F1072" s="417">
        <f t="shared" si="35"/>
        <v>0</v>
      </c>
      <c r="G1072" s="417">
        <f t="shared" si="36"/>
        <v>0</v>
      </c>
    </row>
    <row r="1073" s="399" customFormat="1" outlineLevel="2" spans="1:7">
      <c r="A1073" s="414">
        <v>2150208</v>
      </c>
      <c r="B1073" s="415" t="s">
        <v>846</v>
      </c>
      <c r="C1073" s="416"/>
      <c r="D1073" s="416"/>
      <c r="E1073" s="416"/>
      <c r="F1073" s="417">
        <f t="shared" si="35"/>
        <v>0</v>
      </c>
      <c r="G1073" s="417">
        <f t="shared" si="36"/>
        <v>0</v>
      </c>
    </row>
    <row r="1074" s="399" customFormat="1" outlineLevel="2" spans="1:7">
      <c r="A1074" s="414">
        <v>2150209</v>
      </c>
      <c r="B1074" s="415" t="s">
        <v>847</v>
      </c>
      <c r="C1074" s="416"/>
      <c r="D1074" s="416"/>
      <c r="E1074" s="416"/>
      <c r="F1074" s="417">
        <f t="shared" si="35"/>
        <v>0</v>
      </c>
      <c r="G1074" s="417">
        <f t="shared" si="36"/>
        <v>0</v>
      </c>
    </row>
    <row r="1075" s="399" customFormat="1" outlineLevel="2" spans="1:7">
      <c r="A1075" s="414">
        <v>2150210</v>
      </c>
      <c r="B1075" s="415" t="s">
        <v>848</v>
      </c>
      <c r="C1075" s="416"/>
      <c r="D1075" s="416"/>
      <c r="E1075" s="416"/>
      <c r="F1075" s="417">
        <f t="shared" si="35"/>
        <v>0</v>
      </c>
      <c r="G1075" s="417">
        <f t="shared" si="36"/>
        <v>0</v>
      </c>
    </row>
    <row r="1076" s="399" customFormat="1" ht="27" outlineLevel="2" spans="1:7">
      <c r="A1076" s="414">
        <v>2150212</v>
      </c>
      <c r="B1076" s="415" t="s">
        <v>849</v>
      </c>
      <c r="C1076" s="416"/>
      <c r="D1076" s="416"/>
      <c r="E1076" s="416"/>
      <c r="F1076" s="417">
        <f t="shared" ref="F1076:F1139" si="37">IF(C1076&gt;0,E1076/C1076,0)</f>
        <v>0</v>
      </c>
      <c r="G1076" s="417">
        <f t="shared" ref="G1076:G1139" si="38">IF(D1076&gt;0,E1076/D1076,0)</f>
        <v>0</v>
      </c>
    </row>
    <row r="1077" s="399" customFormat="1" ht="27" outlineLevel="2" spans="1:7">
      <c r="A1077" s="414">
        <v>2150213</v>
      </c>
      <c r="B1077" s="415" t="s">
        <v>850</v>
      </c>
      <c r="C1077" s="416"/>
      <c r="D1077" s="416"/>
      <c r="E1077" s="416"/>
      <c r="F1077" s="417">
        <f t="shared" si="37"/>
        <v>0</v>
      </c>
      <c r="G1077" s="417">
        <f t="shared" si="38"/>
        <v>0</v>
      </c>
    </row>
    <row r="1078" s="399" customFormat="1" ht="27" outlineLevel="2" spans="1:7">
      <c r="A1078" s="414">
        <v>2150214</v>
      </c>
      <c r="B1078" s="415" t="s">
        <v>851</v>
      </c>
      <c r="C1078" s="416"/>
      <c r="D1078" s="416"/>
      <c r="E1078" s="416"/>
      <c r="F1078" s="417">
        <f t="shared" si="37"/>
        <v>0</v>
      </c>
      <c r="G1078" s="417">
        <f t="shared" si="38"/>
        <v>0</v>
      </c>
    </row>
    <row r="1079" s="399" customFormat="1" ht="27" outlineLevel="2" spans="1:7">
      <c r="A1079" s="414">
        <v>2150215</v>
      </c>
      <c r="B1079" s="415" t="s">
        <v>852</v>
      </c>
      <c r="C1079" s="416"/>
      <c r="D1079" s="416"/>
      <c r="E1079" s="416"/>
      <c r="F1079" s="417">
        <f t="shared" si="37"/>
        <v>0</v>
      </c>
      <c r="G1079" s="417">
        <f t="shared" si="38"/>
        <v>0</v>
      </c>
    </row>
    <row r="1080" s="399" customFormat="1" outlineLevel="2" spans="1:7">
      <c r="A1080" s="414">
        <v>2150299</v>
      </c>
      <c r="B1080" s="415" t="s">
        <v>853</v>
      </c>
      <c r="C1080" s="416"/>
      <c r="D1080" s="416"/>
      <c r="E1080" s="416"/>
      <c r="F1080" s="417">
        <f t="shared" si="37"/>
        <v>0</v>
      </c>
      <c r="G1080" s="417">
        <f t="shared" si="38"/>
        <v>0</v>
      </c>
    </row>
    <row r="1081" s="399" customFormat="1" outlineLevel="1" spans="1:7">
      <c r="A1081" s="412">
        <v>21503</v>
      </c>
      <c r="B1081" s="413" t="s">
        <v>854</v>
      </c>
      <c r="C1081" s="410">
        <f>SUM(C1082:C1085)</f>
        <v>0</v>
      </c>
      <c r="D1081" s="410">
        <f>SUM(D1082:D1085)</f>
        <v>0</v>
      </c>
      <c r="E1081" s="410">
        <f>SUM(E1082:E1085)</f>
        <v>0</v>
      </c>
      <c r="F1081" s="411">
        <f t="shared" si="37"/>
        <v>0</v>
      </c>
      <c r="G1081" s="411">
        <f t="shared" si="38"/>
        <v>0</v>
      </c>
    </row>
    <row r="1082" s="399" customFormat="1" outlineLevel="2" spans="1:7">
      <c r="A1082" s="414">
        <v>2150301</v>
      </c>
      <c r="B1082" s="415" t="s">
        <v>69</v>
      </c>
      <c r="C1082" s="416"/>
      <c r="D1082" s="416"/>
      <c r="E1082" s="416"/>
      <c r="F1082" s="417">
        <f t="shared" si="37"/>
        <v>0</v>
      </c>
      <c r="G1082" s="417">
        <f t="shared" si="38"/>
        <v>0</v>
      </c>
    </row>
    <row r="1083" s="399" customFormat="1" outlineLevel="2" spans="1:7">
      <c r="A1083" s="414">
        <v>2150302</v>
      </c>
      <c r="B1083" s="415" t="s">
        <v>70</v>
      </c>
      <c r="C1083" s="416"/>
      <c r="D1083" s="416"/>
      <c r="E1083" s="416"/>
      <c r="F1083" s="417">
        <f t="shared" si="37"/>
        <v>0</v>
      </c>
      <c r="G1083" s="417">
        <f t="shared" si="38"/>
        <v>0</v>
      </c>
    </row>
    <row r="1084" s="399" customFormat="1" outlineLevel="2" spans="1:7">
      <c r="A1084" s="414">
        <v>2150303</v>
      </c>
      <c r="B1084" s="415" t="s">
        <v>71</v>
      </c>
      <c r="C1084" s="416"/>
      <c r="D1084" s="416"/>
      <c r="E1084" s="416"/>
      <c r="F1084" s="417">
        <f t="shared" si="37"/>
        <v>0</v>
      </c>
      <c r="G1084" s="417">
        <f t="shared" si="38"/>
        <v>0</v>
      </c>
    </row>
    <row r="1085" s="399" customFormat="1" outlineLevel="2" spans="1:7">
      <c r="A1085" s="414">
        <v>2150399</v>
      </c>
      <c r="B1085" s="415" t="s">
        <v>855</v>
      </c>
      <c r="C1085" s="416"/>
      <c r="D1085" s="416"/>
      <c r="E1085" s="416"/>
      <c r="F1085" s="417">
        <f t="shared" si="37"/>
        <v>0</v>
      </c>
      <c r="G1085" s="417">
        <f t="shared" si="38"/>
        <v>0</v>
      </c>
    </row>
    <row r="1086" s="399" customFormat="1" outlineLevel="1" spans="1:7">
      <c r="A1086" s="412">
        <v>21505</v>
      </c>
      <c r="B1086" s="413" t="s">
        <v>856</v>
      </c>
      <c r="C1086" s="410">
        <f>SUM(C1087:C1096)</f>
        <v>0</v>
      </c>
      <c r="D1086" s="410">
        <f>SUM(D1087:D1096)</f>
        <v>0</v>
      </c>
      <c r="E1086" s="410">
        <f>SUM(E1087:E1096)</f>
        <v>0</v>
      </c>
      <c r="F1086" s="411">
        <f t="shared" si="37"/>
        <v>0</v>
      </c>
      <c r="G1086" s="411">
        <f t="shared" si="38"/>
        <v>0</v>
      </c>
    </row>
    <row r="1087" s="399" customFormat="1" outlineLevel="2" spans="1:7">
      <c r="A1087" s="414">
        <v>2150501</v>
      </c>
      <c r="B1087" s="415" t="s">
        <v>69</v>
      </c>
      <c r="C1087" s="416"/>
      <c r="D1087" s="416"/>
      <c r="E1087" s="416"/>
      <c r="F1087" s="417">
        <f t="shared" si="37"/>
        <v>0</v>
      </c>
      <c r="G1087" s="417">
        <f t="shared" si="38"/>
        <v>0</v>
      </c>
    </row>
    <row r="1088" s="399" customFormat="1" outlineLevel="2" spans="1:7">
      <c r="A1088" s="414">
        <v>2150502</v>
      </c>
      <c r="B1088" s="415" t="s">
        <v>70</v>
      </c>
      <c r="C1088" s="416"/>
      <c r="D1088" s="416"/>
      <c r="E1088" s="416"/>
      <c r="F1088" s="417">
        <f t="shared" si="37"/>
        <v>0</v>
      </c>
      <c r="G1088" s="417">
        <f t="shared" si="38"/>
        <v>0</v>
      </c>
    </row>
    <row r="1089" s="399" customFormat="1" outlineLevel="2" spans="1:7">
      <c r="A1089" s="414">
        <v>2150503</v>
      </c>
      <c r="B1089" s="415" t="s">
        <v>71</v>
      </c>
      <c r="C1089" s="416"/>
      <c r="D1089" s="416"/>
      <c r="E1089" s="416"/>
      <c r="F1089" s="417">
        <f t="shared" si="37"/>
        <v>0</v>
      </c>
      <c r="G1089" s="417">
        <f t="shared" si="38"/>
        <v>0</v>
      </c>
    </row>
    <row r="1090" s="399" customFormat="1" outlineLevel="2" spans="1:7">
      <c r="A1090" s="414">
        <v>2150505</v>
      </c>
      <c r="B1090" s="415" t="s">
        <v>857</v>
      </c>
      <c r="C1090" s="416"/>
      <c r="D1090" s="416"/>
      <c r="E1090" s="416"/>
      <c r="F1090" s="417">
        <f t="shared" si="37"/>
        <v>0</v>
      </c>
      <c r="G1090" s="417">
        <f t="shared" si="38"/>
        <v>0</v>
      </c>
    </row>
    <row r="1091" s="399" customFormat="1" outlineLevel="2" spans="1:7">
      <c r="A1091" s="414">
        <v>2150507</v>
      </c>
      <c r="B1091" s="415" t="s">
        <v>858</v>
      </c>
      <c r="C1091" s="416"/>
      <c r="D1091" s="416"/>
      <c r="E1091" s="416"/>
      <c r="F1091" s="417">
        <f t="shared" si="37"/>
        <v>0</v>
      </c>
      <c r="G1091" s="417">
        <f t="shared" si="38"/>
        <v>0</v>
      </c>
    </row>
    <row r="1092" s="399" customFormat="1" outlineLevel="2" spans="1:7">
      <c r="A1092" s="414">
        <v>2150508</v>
      </c>
      <c r="B1092" s="415" t="s">
        <v>859</v>
      </c>
      <c r="C1092" s="416"/>
      <c r="D1092" s="416"/>
      <c r="E1092" s="416"/>
      <c r="F1092" s="417">
        <f t="shared" si="37"/>
        <v>0</v>
      </c>
      <c r="G1092" s="417">
        <f t="shared" si="38"/>
        <v>0</v>
      </c>
    </row>
    <row r="1093" s="399" customFormat="1" outlineLevel="2" spans="1:7">
      <c r="A1093" s="414">
        <v>2150516</v>
      </c>
      <c r="B1093" s="415" t="s">
        <v>860</v>
      </c>
      <c r="C1093" s="416"/>
      <c r="D1093" s="416"/>
      <c r="E1093" s="416"/>
      <c r="F1093" s="417">
        <f t="shared" si="37"/>
        <v>0</v>
      </c>
      <c r="G1093" s="417">
        <f t="shared" si="38"/>
        <v>0</v>
      </c>
    </row>
    <row r="1094" s="399" customFormat="1" outlineLevel="2" spans="1:7">
      <c r="A1094" s="414">
        <v>2150517</v>
      </c>
      <c r="B1094" s="415" t="s">
        <v>861</v>
      </c>
      <c r="C1094" s="416"/>
      <c r="D1094" s="416"/>
      <c r="E1094" s="416"/>
      <c r="F1094" s="417">
        <f t="shared" si="37"/>
        <v>0</v>
      </c>
      <c r="G1094" s="417">
        <f t="shared" si="38"/>
        <v>0</v>
      </c>
    </row>
    <row r="1095" s="399" customFormat="1" outlineLevel="2" spans="1:7">
      <c r="A1095" s="414">
        <v>2150550</v>
      </c>
      <c r="B1095" s="415" t="s">
        <v>78</v>
      </c>
      <c r="C1095" s="416"/>
      <c r="D1095" s="416"/>
      <c r="E1095" s="416"/>
      <c r="F1095" s="417">
        <f t="shared" si="37"/>
        <v>0</v>
      </c>
      <c r="G1095" s="417">
        <f t="shared" si="38"/>
        <v>0</v>
      </c>
    </row>
    <row r="1096" s="399" customFormat="1" outlineLevel="2" spans="1:7">
      <c r="A1096" s="414">
        <v>2150599</v>
      </c>
      <c r="B1096" s="415" t="s">
        <v>862</v>
      </c>
      <c r="C1096" s="416"/>
      <c r="D1096" s="416"/>
      <c r="E1096" s="416"/>
      <c r="F1096" s="417">
        <f t="shared" si="37"/>
        <v>0</v>
      </c>
      <c r="G1096" s="417">
        <f t="shared" si="38"/>
        <v>0</v>
      </c>
    </row>
    <row r="1097" s="399" customFormat="1" outlineLevel="1" spans="1:7">
      <c r="A1097" s="412">
        <v>21507</v>
      </c>
      <c r="B1097" s="413" t="s">
        <v>863</v>
      </c>
      <c r="C1097" s="410">
        <f>SUM(C1098:C1103)</f>
        <v>0</v>
      </c>
      <c r="D1097" s="410">
        <f>SUM(D1098:D1103)</f>
        <v>0</v>
      </c>
      <c r="E1097" s="410">
        <f>SUM(E1098:E1103)</f>
        <v>0</v>
      </c>
      <c r="F1097" s="411">
        <f t="shared" si="37"/>
        <v>0</v>
      </c>
      <c r="G1097" s="411">
        <f t="shared" si="38"/>
        <v>0</v>
      </c>
    </row>
    <row r="1098" s="399" customFormat="1" outlineLevel="2" spans="1:7">
      <c r="A1098" s="414">
        <v>2150701</v>
      </c>
      <c r="B1098" s="415" t="s">
        <v>69</v>
      </c>
      <c r="C1098" s="416"/>
      <c r="D1098" s="416"/>
      <c r="E1098" s="416"/>
      <c r="F1098" s="417">
        <f t="shared" si="37"/>
        <v>0</v>
      </c>
      <c r="G1098" s="417">
        <f t="shared" si="38"/>
        <v>0</v>
      </c>
    </row>
    <row r="1099" s="399" customFormat="1" outlineLevel="2" spans="1:7">
      <c r="A1099" s="414">
        <v>2150702</v>
      </c>
      <c r="B1099" s="415" t="s">
        <v>70</v>
      </c>
      <c r="C1099" s="416"/>
      <c r="D1099" s="416"/>
      <c r="E1099" s="416"/>
      <c r="F1099" s="417">
        <f t="shared" si="37"/>
        <v>0</v>
      </c>
      <c r="G1099" s="417">
        <f t="shared" si="38"/>
        <v>0</v>
      </c>
    </row>
    <row r="1100" s="399" customFormat="1" outlineLevel="2" spans="1:7">
      <c r="A1100" s="414">
        <v>2150703</v>
      </c>
      <c r="B1100" s="415" t="s">
        <v>71</v>
      </c>
      <c r="C1100" s="416"/>
      <c r="D1100" s="416"/>
      <c r="E1100" s="416"/>
      <c r="F1100" s="417">
        <f t="shared" si="37"/>
        <v>0</v>
      </c>
      <c r="G1100" s="417">
        <f t="shared" si="38"/>
        <v>0</v>
      </c>
    </row>
    <row r="1101" s="399" customFormat="1" outlineLevel="2" spans="1:7">
      <c r="A1101" s="414">
        <v>2150704</v>
      </c>
      <c r="B1101" s="415" t="s">
        <v>864</v>
      </c>
      <c r="C1101" s="416"/>
      <c r="D1101" s="416"/>
      <c r="E1101" s="416"/>
      <c r="F1101" s="417">
        <f t="shared" si="37"/>
        <v>0</v>
      </c>
      <c r="G1101" s="417">
        <f t="shared" si="38"/>
        <v>0</v>
      </c>
    </row>
    <row r="1102" s="399" customFormat="1" outlineLevel="2" spans="1:7">
      <c r="A1102" s="414">
        <v>2150705</v>
      </c>
      <c r="B1102" s="415" t="s">
        <v>865</v>
      </c>
      <c r="C1102" s="416"/>
      <c r="D1102" s="416"/>
      <c r="E1102" s="416"/>
      <c r="F1102" s="417">
        <f t="shared" si="37"/>
        <v>0</v>
      </c>
      <c r="G1102" s="417">
        <f t="shared" si="38"/>
        <v>0</v>
      </c>
    </row>
    <row r="1103" s="399" customFormat="1" outlineLevel="2" spans="1:7">
      <c r="A1103" s="414">
        <v>2150799</v>
      </c>
      <c r="B1103" s="415" t="s">
        <v>866</v>
      </c>
      <c r="C1103" s="416"/>
      <c r="D1103" s="416"/>
      <c r="E1103" s="416"/>
      <c r="F1103" s="417">
        <f t="shared" si="37"/>
        <v>0</v>
      </c>
      <c r="G1103" s="417">
        <f t="shared" si="38"/>
        <v>0</v>
      </c>
    </row>
    <row r="1104" s="399" customFormat="1" ht="27" outlineLevel="1" spans="1:7">
      <c r="A1104" s="412">
        <v>21508</v>
      </c>
      <c r="B1104" s="413" t="s">
        <v>867</v>
      </c>
      <c r="C1104" s="410">
        <f>SUM(C1105:C1111)</f>
        <v>300</v>
      </c>
      <c r="D1104" s="410">
        <f>SUM(D1105:D1111)</f>
        <v>3.53</v>
      </c>
      <c r="E1104" s="410">
        <f>SUM(E1105:E1111)</f>
        <v>10</v>
      </c>
      <c r="F1104" s="411">
        <f t="shared" si="37"/>
        <v>0.0333333333333333</v>
      </c>
      <c r="G1104" s="411">
        <f t="shared" si="38"/>
        <v>2.8328611898017</v>
      </c>
    </row>
    <row r="1105" s="399" customFormat="1" outlineLevel="2" spans="1:7">
      <c r="A1105" s="414">
        <v>2150801</v>
      </c>
      <c r="B1105" s="415" t="s">
        <v>69</v>
      </c>
      <c r="C1105" s="416"/>
      <c r="D1105" s="416">
        <v>1.53</v>
      </c>
      <c r="E1105" s="416">
        <v>2</v>
      </c>
      <c r="F1105" s="417">
        <f t="shared" si="37"/>
        <v>0</v>
      </c>
      <c r="G1105" s="417">
        <f t="shared" si="38"/>
        <v>1.30718954248366</v>
      </c>
    </row>
    <row r="1106" s="399" customFormat="1" outlineLevel="2" spans="1:7">
      <c r="A1106" s="414">
        <v>2150802</v>
      </c>
      <c r="B1106" s="415" t="s">
        <v>70</v>
      </c>
      <c r="C1106" s="416"/>
      <c r="D1106" s="416"/>
      <c r="E1106" s="416"/>
      <c r="F1106" s="417">
        <f t="shared" si="37"/>
        <v>0</v>
      </c>
      <c r="G1106" s="417">
        <f t="shared" si="38"/>
        <v>0</v>
      </c>
    </row>
    <row r="1107" s="399" customFormat="1" outlineLevel="2" spans="1:7">
      <c r="A1107" s="414">
        <v>2150803</v>
      </c>
      <c r="B1107" s="415" t="s">
        <v>71</v>
      </c>
      <c r="C1107" s="416"/>
      <c r="D1107" s="416"/>
      <c r="E1107" s="416"/>
      <c r="F1107" s="417">
        <f t="shared" si="37"/>
        <v>0</v>
      </c>
      <c r="G1107" s="417">
        <f t="shared" si="38"/>
        <v>0</v>
      </c>
    </row>
    <row r="1108" s="399" customFormat="1" ht="27" outlineLevel="2" spans="1:7">
      <c r="A1108" s="414">
        <v>2150804</v>
      </c>
      <c r="B1108" s="415" t="s">
        <v>868</v>
      </c>
      <c r="C1108" s="416"/>
      <c r="D1108" s="416"/>
      <c r="E1108" s="416"/>
      <c r="F1108" s="417">
        <f t="shared" si="37"/>
        <v>0</v>
      </c>
      <c r="G1108" s="417">
        <f t="shared" si="38"/>
        <v>0</v>
      </c>
    </row>
    <row r="1109" s="399" customFormat="1" outlineLevel="2" spans="1:7">
      <c r="A1109" s="414">
        <v>2150805</v>
      </c>
      <c r="B1109" s="415" t="s">
        <v>869</v>
      </c>
      <c r="C1109" s="416">
        <v>300</v>
      </c>
      <c r="D1109" s="416">
        <v>2</v>
      </c>
      <c r="E1109" s="416">
        <v>8</v>
      </c>
      <c r="F1109" s="417">
        <f t="shared" si="37"/>
        <v>0.0266666666666667</v>
      </c>
      <c r="G1109" s="417">
        <f t="shared" si="38"/>
        <v>4</v>
      </c>
    </row>
    <row r="1110" s="399" customFormat="1" outlineLevel="2" spans="1:7">
      <c r="A1110" s="414">
        <v>2150806</v>
      </c>
      <c r="B1110" s="415" t="s">
        <v>870</v>
      </c>
      <c r="C1110" s="416"/>
      <c r="D1110" s="416"/>
      <c r="E1110" s="416"/>
      <c r="F1110" s="417">
        <f t="shared" si="37"/>
        <v>0</v>
      </c>
      <c r="G1110" s="417">
        <f t="shared" si="38"/>
        <v>0</v>
      </c>
    </row>
    <row r="1111" s="399" customFormat="1" ht="27" outlineLevel="2" spans="1:7">
      <c r="A1111" s="414">
        <v>2150899</v>
      </c>
      <c r="B1111" s="415" t="s">
        <v>871</v>
      </c>
      <c r="C1111" s="416"/>
      <c r="D1111" s="416"/>
      <c r="E1111" s="416"/>
      <c r="F1111" s="417">
        <f t="shared" si="37"/>
        <v>0</v>
      </c>
      <c r="G1111" s="417">
        <f t="shared" si="38"/>
        <v>0</v>
      </c>
    </row>
    <row r="1112" s="399" customFormat="1" ht="27" outlineLevel="1" spans="1:7">
      <c r="A1112" s="412">
        <v>21599</v>
      </c>
      <c r="B1112" s="413" t="s">
        <v>872</v>
      </c>
      <c r="C1112" s="410">
        <f>SUM(C1113:C1117)</f>
        <v>0</v>
      </c>
      <c r="D1112" s="410">
        <f>SUM(D1113:D1117)</f>
        <v>0</v>
      </c>
      <c r="E1112" s="410">
        <f>SUM(E1113:E1117)</f>
        <v>0</v>
      </c>
      <c r="F1112" s="411">
        <f t="shared" si="37"/>
        <v>0</v>
      </c>
      <c r="G1112" s="411">
        <f t="shared" si="38"/>
        <v>0</v>
      </c>
    </row>
    <row r="1113" s="399" customFormat="1" outlineLevel="2" spans="1:7">
      <c r="A1113" s="414">
        <v>2159901</v>
      </c>
      <c r="B1113" s="415" t="s">
        <v>873</v>
      </c>
      <c r="C1113" s="416"/>
      <c r="D1113" s="416"/>
      <c r="E1113" s="416"/>
      <c r="F1113" s="417">
        <f t="shared" si="37"/>
        <v>0</v>
      </c>
      <c r="G1113" s="417">
        <f t="shared" si="38"/>
        <v>0</v>
      </c>
    </row>
    <row r="1114" s="399" customFormat="1" outlineLevel="2" spans="1:7">
      <c r="A1114" s="414">
        <v>2159904</v>
      </c>
      <c r="B1114" s="415" t="s">
        <v>874</v>
      </c>
      <c r="C1114" s="416"/>
      <c r="D1114" s="416"/>
      <c r="E1114" s="416"/>
      <c r="F1114" s="417">
        <f t="shared" si="37"/>
        <v>0</v>
      </c>
      <c r="G1114" s="417">
        <f t="shared" si="38"/>
        <v>0</v>
      </c>
    </row>
    <row r="1115" s="399" customFormat="1" outlineLevel="2" spans="1:7">
      <c r="A1115" s="414">
        <v>2159905</v>
      </c>
      <c r="B1115" s="415" t="s">
        <v>875</v>
      </c>
      <c r="C1115" s="416"/>
      <c r="D1115" s="416"/>
      <c r="E1115" s="416"/>
      <c r="F1115" s="417">
        <f t="shared" si="37"/>
        <v>0</v>
      </c>
      <c r="G1115" s="417">
        <f t="shared" si="38"/>
        <v>0</v>
      </c>
    </row>
    <row r="1116" s="399" customFormat="1" ht="27" outlineLevel="2" spans="1:7">
      <c r="A1116" s="414">
        <v>2159906</v>
      </c>
      <c r="B1116" s="415" t="s">
        <v>876</v>
      </c>
      <c r="C1116" s="416"/>
      <c r="D1116" s="416"/>
      <c r="E1116" s="416"/>
      <c r="F1116" s="417">
        <f t="shared" si="37"/>
        <v>0</v>
      </c>
      <c r="G1116" s="417">
        <f t="shared" si="38"/>
        <v>0</v>
      </c>
    </row>
    <row r="1117" s="399" customFormat="1" ht="27" outlineLevel="2" spans="1:7">
      <c r="A1117" s="414">
        <v>2159999</v>
      </c>
      <c r="B1117" s="415" t="s">
        <v>872</v>
      </c>
      <c r="C1117" s="416"/>
      <c r="D1117" s="416"/>
      <c r="E1117" s="416"/>
      <c r="F1117" s="417">
        <f t="shared" si="37"/>
        <v>0</v>
      </c>
      <c r="G1117" s="417">
        <f t="shared" si="38"/>
        <v>0</v>
      </c>
    </row>
    <row r="1118" s="401" customFormat="1" ht="20" customHeight="1" spans="1:7">
      <c r="A1118" s="408">
        <v>216</v>
      </c>
      <c r="B1118" s="409" t="s">
        <v>877</v>
      </c>
      <c r="C1118" s="410">
        <f>SUM(C1119,C1129,C1135)</f>
        <v>50</v>
      </c>
      <c r="D1118" s="410">
        <f>SUM(D1119,D1129,D1135)</f>
        <v>124.83</v>
      </c>
      <c r="E1118" s="410">
        <f>SUM(E1119,E1129,E1135)</f>
        <v>100</v>
      </c>
      <c r="F1118" s="411">
        <f t="shared" si="37"/>
        <v>2</v>
      </c>
      <c r="G1118" s="411">
        <f t="shared" si="38"/>
        <v>0.801089481695105</v>
      </c>
    </row>
    <row r="1119" s="399" customFormat="1" outlineLevel="1" spans="1:7">
      <c r="A1119" s="412">
        <v>21602</v>
      </c>
      <c r="B1119" s="413" t="s">
        <v>878</v>
      </c>
      <c r="C1119" s="410">
        <f>SUM(C1120:C1128)</f>
        <v>50</v>
      </c>
      <c r="D1119" s="410">
        <f>SUM(D1120:D1128)</f>
        <v>120</v>
      </c>
      <c r="E1119" s="410">
        <f>SUM(E1120:E1128)</f>
        <v>100</v>
      </c>
      <c r="F1119" s="411">
        <f t="shared" si="37"/>
        <v>2</v>
      </c>
      <c r="G1119" s="411">
        <f t="shared" si="38"/>
        <v>0.833333333333333</v>
      </c>
    </row>
    <row r="1120" s="399" customFormat="1" outlineLevel="2" spans="1:7">
      <c r="A1120" s="414">
        <v>2160201</v>
      </c>
      <c r="B1120" s="415" t="s">
        <v>69</v>
      </c>
      <c r="C1120" s="416"/>
      <c r="D1120" s="416"/>
      <c r="E1120" s="416"/>
      <c r="F1120" s="417">
        <f t="shared" si="37"/>
        <v>0</v>
      </c>
      <c r="G1120" s="417">
        <f t="shared" si="38"/>
        <v>0</v>
      </c>
    </row>
    <row r="1121" s="399" customFormat="1" outlineLevel="2" spans="1:7">
      <c r="A1121" s="414">
        <v>2160202</v>
      </c>
      <c r="B1121" s="415" t="s">
        <v>70</v>
      </c>
      <c r="C1121" s="416"/>
      <c r="D1121" s="416"/>
      <c r="E1121" s="416"/>
      <c r="F1121" s="417">
        <f t="shared" si="37"/>
        <v>0</v>
      </c>
      <c r="G1121" s="417">
        <f t="shared" si="38"/>
        <v>0</v>
      </c>
    </row>
    <row r="1122" s="399" customFormat="1" outlineLevel="2" spans="1:7">
      <c r="A1122" s="414">
        <v>2160203</v>
      </c>
      <c r="B1122" s="415" t="s">
        <v>71</v>
      </c>
      <c r="C1122" s="416"/>
      <c r="D1122" s="416"/>
      <c r="E1122" s="416"/>
      <c r="F1122" s="417">
        <f t="shared" si="37"/>
        <v>0</v>
      </c>
      <c r="G1122" s="417">
        <f t="shared" si="38"/>
        <v>0</v>
      </c>
    </row>
    <row r="1123" s="399" customFormat="1" outlineLevel="2" spans="1:7">
      <c r="A1123" s="414">
        <v>2160216</v>
      </c>
      <c r="B1123" s="415" t="s">
        <v>879</v>
      </c>
      <c r="C1123" s="416"/>
      <c r="D1123" s="416"/>
      <c r="E1123" s="416"/>
      <c r="F1123" s="417">
        <f t="shared" si="37"/>
        <v>0</v>
      </c>
      <c r="G1123" s="417">
        <f t="shared" si="38"/>
        <v>0</v>
      </c>
    </row>
    <row r="1124" s="399" customFormat="1" outlineLevel="2" spans="1:7">
      <c r="A1124" s="414">
        <v>2160217</v>
      </c>
      <c r="B1124" s="415" t="s">
        <v>880</v>
      </c>
      <c r="C1124" s="416"/>
      <c r="D1124" s="416"/>
      <c r="E1124" s="416"/>
      <c r="F1124" s="417">
        <f t="shared" si="37"/>
        <v>0</v>
      </c>
      <c r="G1124" s="417">
        <f t="shared" si="38"/>
        <v>0</v>
      </c>
    </row>
    <row r="1125" s="399" customFormat="1" outlineLevel="2" spans="1:7">
      <c r="A1125" s="414">
        <v>2160218</v>
      </c>
      <c r="B1125" s="415" t="s">
        <v>881</v>
      </c>
      <c r="C1125" s="416"/>
      <c r="D1125" s="416"/>
      <c r="E1125" s="416"/>
      <c r="F1125" s="417">
        <f t="shared" si="37"/>
        <v>0</v>
      </c>
      <c r="G1125" s="417">
        <f t="shared" si="38"/>
        <v>0</v>
      </c>
    </row>
    <row r="1126" s="399" customFormat="1" outlineLevel="2" spans="1:7">
      <c r="A1126" s="414">
        <v>2160219</v>
      </c>
      <c r="B1126" s="415" t="s">
        <v>882</v>
      </c>
      <c r="C1126" s="416"/>
      <c r="D1126" s="416"/>
      <c r="E1126" s="416"/>
      <c r="F1126" s="417">
        <f t="shared" si="37"/>
        <v>0</v>
      </c>
      <c r="G1126" s="417">
        <f t="shared" si="38"/>
        <v>0</v>
      </c>
    </row>
    <row r="1127" s="399" customFormat="1" outlineLevel="2" spans="1:7">
      <c r="A1127" s="414">
        <v>2160250</v>
      </c>
      <c r="B1127" s="415" t="s">
        <v>78</v>
      </c>
      <c r="C1127" s="416"/>
      <c r="D1127" s="416"/>
      <c r="E1127" s="416"/>
      <c r="F1127" s="417">
        <f t="shared" si="37"/>
        <v>0</v>
      </c>
      <c r="G1127" s="417">
        <f t="shared" si="38"/>
        <v>0</v>
      </c>
    </row>
    <row r="1128" s="399" customFormat="1" outlineLevel="2" spans="1:7">
      <c r="A1128" s="414">
        <v>2160299</v>
      </c>
      <c r="B1128" s="415" t="s">
        <v>883</v>
      </c>
      <c r="C1128" s="416">
        <v>50</v>
      </c>
      <c r="D1128" s="416">
        <v>120</v>
      </c>
      <c r="E1128" s="416">
        <v>100</v>
      </c>
      <c r="F1128" s="417">
        <f t="shared" si="37"/>
        <v>2</v>
      </c>
      <c r="G1128" s="417">
        <f t="shared" si="38"/>
        <v>0.833333333333333</v>
      </c>
    </row>
    <row r="1129" s="399" customFormat="1" outlineLevel="1" spans="1:7">
      <c r="A1129" s="412">
        <v>21606</v>
      </c>
      <c r="B1129" s="413" t="s">
        <v>884</v>
      </c>
      <c r="C1129" s="410">
        <f>SUM(C1130:C1134)</f>
        <v>0</v>
      </c>
      <c r="D1129" s="410">
        <f>SUM(D1130:D1134)</f>
        <v>4.83</v>
      </c>
      <c r="E1129" s="410">
        <f>SUM(E1130:E1134)</f>
        <v>0</v>
      </c>
      <c r="F1129" s="411">
        <f t="shared" si="37"/>
        <v>0</v>
      </c>
      <c r="G1129" s="411">
        <f t="shared" si="38"/>
        <v>0</v>
      </c>
    </row>
    <row r="1130" s="399" customFormat="1" outlineLevel="2" spans="1:7">
      <c r="A1130" s="414">
        <v>2160601</v>
      </c>
      <c r="B1130" s="415" t="s">
        <v>69</v>
      </c>
      <c r="C1130" s="416"/>
      <c r="D1130" s="416"/>
      <c r="E1130" s="416"/>
      <c r="F1130" s="417">
        <f t="shared" si="37"/>
        <v>0</v>
      </c>
      <c r="G1130" s="417">
        <f t="shared" si="38"/>
        <v>0</v>
      </c>
    </row>
    <row r="1131" s="399" customFormat="1" outlineLevel="2" spans="1:7">
      <c r="A1131" s="414">
        <v>2160602</v>
      </c>
      <c r="B1131" s="415" t="s">
        <v>70</v>
      </c>
      <c r="C1131" s="416"/>
      <c r="D1131" s="416"/>
      <c r="E1131" s="416"/>
      <c r="F1131" s="417">
        <f t="shared" si="37"/>
        <v>0</v>
      </c>
      <c r="G1131" s="417">
        <f t="shared" si="38"/>
        <v>0</v>
      </c>
    </row>
    <row r="1132" s="399" customFormat="1" outlineLevel="2" spans="1:7">
      <c r="A1132" s="414">
        <v>2160603</v>
      </c>
      <c r="B1132" s="415" t="s">
        <v>71</v>
      </c>
      <c r="C1132" s="416"/>
      <c r="D1132" s="416"/>
      <c r="E1132" s="416"/>
      <c r="F1132" s="417">
        <f t="shared" si="37"/>
        <v>0</v>
      </c>
      <c r="G1132" s="417">
        <f t="shared" si="38"/>
        <v>0</v>
      </c>
    </row>
    <row r="1133" s="399" customFormat="1" ht="27" outlineLevel="2" spans="1:7">
      <c r="A1133" s="414">
        <v>2160607</v>
      </c>
      <c r="B1133" s="415" t="s">
        <v>885</v>
      </c>
      <c r="C1133" s="416"/>
      <c r="D1133" s="416"/>
      <c r="E1133" s="416"/>
      <c r="F1133" s="417">
        <f t="shared" si="37"/>
        <v>0</v>
      </c>
      <c r="G1133" s="417">
        <f t="shared" si="38"/>
        <v>0</v>
      </c>
    </row>
    <row r="1134" s="399" customFormat="1" outlineLevel="2" spans="1:7">
      <c r="A1134" s="414">
        <v>2160699</v>
      </c>
      <c r="B1134" s="415" t="s">
        <v>886</v>
      </c>
      <c r="C1134" s="416"/>
      <c r="D1134" s="416">
        <v>4.83</v>
      </c>
      <c r="E1134" s="416"/>
      <c r="F1134" s="417">
        <f t="shared" si="37"/>
        <v>0</v>
      </c>
      <c r="G1134" s="417">
        <f t="shared" si="38"/>
        <v>0</v>
      </c>
    </row>
    <row r="1135" s="399" customFormat="1" outlineLevel="1" spans="1:7">
      <c r="A1135" s="412">
        <v>21699</v>
      </c>
      <c r="B1135" s="413" t="s">
        <v>887</v>
      </c>
      <c r="C1135" s="410">
        <f>SUM(C1136:C1137)</f>
        <v>0</v>
      </c>
      <c r="D1135" s="410">
        <f>SUM(D1136:D1137)</f>
        <v>0</v>
      </c>
      <c r="E1135" s="410">
        <f>SUM(E1136:E1137)</f>
        <v>0</v>
      </c>
      <c r="F1135" s="411">
        <f t="shared" si="37"/>
        <v>0</v>
      </c>
      <c r="G1135" s="411">
        <f t="shared" si="38"/>
        <v>0</v>
      </c>
    </row>
    <row r="1136" s="399" customFormat="1" outlineLevel="2" spans="1:7">
      <c r="A1136" s="414">
        <v>2169901</v>
      </c>
      <c r="B1136" s="415" t="s">
        <v>888</v>
      </c>
      <c r="C1136" s="416"/>
      <c r="D1136" s="416"/>
      <c r="E1136" s="416"/>
      <c r="F1136" s="417">
        <f t="shared" si="37"/>
        <v>0</v>
      </c>
      <c r="G1136" s="417">
        <f t="shared" si="38"/>
        <v>0</v>
      </c>
    </row>
    <row r="1137" s="399" customFormat="1" outlineLevel="2" spans="1:7">
      <c r="A1137" s="414">
        <v>2169999</v>
      </c>
      <c r="B1137" s="415" t="s">
        <v>887</v>
      </c>
      <c r="C1137" s="416"/>
      <c r="D1137" s="416"/>
      <c r="E1137" s="416"/>
      <c r="F1137" s="417">
        <f t="shared" si="37"/>
        <v>0</v>
      </c>
      <c r="G1137" s="417">
        <f t="shared" si="38"/>
        <v>0</v>
      </c>
    </row>
    <row r="1138" s="401" customFormat="1" ht="20" customHeight="1" spans="1:7">
      <c r="A1138" s="408">
        <v>217</v>
      </c>
      <c r="B1138" s="409" t="s">
        <v>889</v>
      </c>
      <c r="C1138" s="410">
        <f>SUM(C1139,C1146,C1156,C1162,C1165)</f>
        <v>0</v>
      </c>
      <c r="D1138" s="410">
        <f>SUM(D1139,D1146,D1156,D1162,D1165)</f>
        <v>4.942224</v>
      </c>
      <c r="E1138" s="410">
        <f>SUM(E1139,E1146,E1156,E1162,E1165)</f>
        <v>0</v>
      </c>
      <c r="F1138" s="411">
        <f t="shared" si="37"/>
        <v>0</v>
      </c>
      <c r="G1138" s="411">
        <f t="shared" si="38"/>
        <v>0</v>
      </c>
    </row>
    <row r="1139" s="399" customFormat="1" outlineLevel="1" spans="1:7">
      <c r="A1139" s="412">
        <v>21701</v>
      </c>
      <c r="B1139" s="413" t="s">
        <v>890</v>
      </c>
      <c r="C1139" s="410">
        <f>SUM(C1140:C1145)</f>
        <v>0</v>
      </c>
      <c r="D1139" s="410">
        <f>SUM(D1140:D1145)</f>
        <v>0</v>
      </c>
      <c r="E1139" s="410">
        <f>SUM(E1140:E1145)</f>
        <v>0</v>
      </c>
      <c r="F1139" s="411">
        <f t="shared" si="37"/>
        <v>0</v>
      </c>
      <c r="G1139" s="411">
        <f t="shared" si="38"/>
        <v>0</v>
      </c>
    </row>
    <row r="1140" s="399" customFormat="1" outlineLevel="2" spans="1:7">
      <c r="A1140" s="414">
        <v>2170101</v>
      </c>
      <c r="B1140" s="415" t="s">
        <v>69</v>
      </c>
      <c r="C1140" s="416"/>
      <c r="D1140" s="416"/>
      <c r="E1140" s="416"/>
      <c r="F1140" s="417">
        <f t="shared" ref="F1140:F1203" si="39">IF(C1140&gt;0,E1140/C1140,0)</f>
        <v>0</v>
      </c>
      <c r="G1140" s="417">
        <f t="shared" ref="G1140:G1203" si="40">IF(D1140&gt;0,E1140/D1140,0)</f>
        <v>0</v>
      </c>
    </row>
    <row r="1141" s="399" customFormat="1" outlineLevel="2" spans="1:7">
      <c r="A1141" s="414">
        <v>2170102</v>
      </c>
      <c r="B1141" s="415" t="s">
        <v>70</v>
      </c>
      <c r="C1141" s="416"/>
      <c r="D1141" s="416"/>
      <c r="E1141" s="416"/>
      <c r="F1141" s="417">
        <f t="shared" si="39"/>
        <v>0</v>
      </c>
      <c r="G1141" s="417">
        <f t="shared" si="40"/>
        <v>0</v>
      </c>
    </row>
    <row r="1142" s="399" customFormat="1" outlineLevel="2" spans="1:7">
      <c r="A1142" s="414">
        <v>2170103</v>
      </c>
      <c r="B1142" s="415" t="s">
        <v>71</v>
      </c>
      <c r="C1142" s="416"/>
      <c r="D1142" s="416"/>
      <c r="E1142" s="416"/>
      <c r="F1142" s="417">
        <f t="shared" si="39"/>
        <v>0</v>
      </c>
      <c r="G1142" s="417">
        <f t="shared" si="40"/>
        <v>0</v>
      </c>
    </row>
    <row r="1143" s="399" customFormat="1" outlineLevel="2" spans="1:7">
      <c r="A1143" s="414">
        <v>2170104</v>
      </c>
      <c r="B1143" s="415" t="s">
        <v>891</v>
      </c>
      <c r="C1143" s="416"/>
      <c r="D1143" s="416"/>
      <c r="E1143" s="416"/>
      <c r="F1143" s="417">
        <f t="shared" si="39"/>
        <v>0</v>
      </c>
      <c r="G1143" s="417">
        <f t="shared" si="40"/>
        <v>0</v>
      </c>
    </row>
    <row r="1144" s="399" customFormat="1" outlineLevel="2" spans="1:7">
      <c r="A1144" s="414">
        <v>2170150</v>
      </c>
      <c r="B1144" s="415" t="s">
        <v>78</v>
      </c>
      <c r="C1144" s="416"/>
      <c r="D1144" s="416"/>
      <c r="E1144" s="416"/>
      <c r="F1144" s="417">
        <f t="shared" si="39"/>
        <v>0</v>
      </c>
      <c r="G1144" s="417">
        <f t="shared" si="40"/>
        <v>0</v>
      </c>
    </row>
    <row r="1145" s="399" customFormat="1" outlineLevel="2" spans="1:7">
      <c r="A1145" s="414">
        <v>2170199</v>
      </c>
      <c r="B1145" s="415" t="s">
        <v>892</v>
      </c>
      <c r="C1145" s="416"/>
      <c r="D1145" s="416"/>
      <c r="E1145" s="416"/>
      <c r="F1145" s="417">
        <f t="shared" si="39"/>
        <v>0</v>
      </c>
      <c r="G1145" s="417">
        <f t="shared" si="40"/>
        <v>0</v>
      </c>
    </row>
    <row r="1146" s="399" customFormat="1" outlineLevel="1" spans="1:7">
      <c r="A1146" s="412">
        <v>21702</v>
      </c>
      <c r="B1146" s="413" t="s">
        <v>893</v>
      </c>
      <c r="C1146" s="410">
        <f>SUM(C1147:C1155)</f>
        <v>0</v>
      </c>
      <c r="D1146" s="410">
        <f>SUM(D1147:D1155)</f>
        <v>0</v>
      </c>
      <c r="E1146" s="410">
        <f>SUM(E1147:E1155)</f>
        <v>0</v>
      </c>
      <c r="F1146" s="411">
        <f t="shared" si="39"/>
        <v>0</v>
      </c>
      <c r="G1146" s="411">
        <f t="shared" si="40"/>
        <v>0</v>
      </c>
    </row>
    <row r="1147" s="399" customFormat="1" outlineLevel="2" spans="1:7">
      <c r="A1147" s="414">
        <v>2170201</v>
      </c>
      <c r="B1147" s="415" t="s">
        <v>894</v>
      </c>
      <c r="C1147" s="416"/>
      <c r="D1147" s="416"/>
      <c r="E1147" s="416"/>
      <c r="F1147" s="417">
        <f t="shared" si="39"/>
        <v>0</v>
      </c>
      <c r="G1147" s="417">
        <f t="shared" si="40"/>
        <v>0</v>
      </c>
    </row>
    <row r="1148" s="399" customFormat="1" outlineLevel="2" spans="1:7">
      <c r="A1148" s="414">
        <v>2170202</v>
      </c>
      <c r="B1148" s="415" t="s">
        <v>895</v>
      </c>
      <c r="C1148" s="416"/>
      <c r="D1148" s="416"/>
      <c r="E1148" s="416"/>
      <c r="F1148" s="417">
        <f t="shared" si="39"/>
        <v>0</v>
      </c>
      <c r="G1148" s="417">
        <f t="shared" si="40"/>
        <v>0</v>
      </c>
    </row>
    <row r="1149" s="399" customFormat="1" outlineLevel="2" spans="1:7">
      <c r="A1149" s="414">
        <v>2170203</v>
      </c>
      <c r="B1149" s="415" t="s">
        <v>896</v>
      </c>
      <c r="C1149" s="416"/>
      <c r="D1149" s="416"/>
      <c r="E1149" s="416"/>
      <c r="F1149" s="417">
        <f t="shared" si="39"/>
        <v>0</v>
      </c>
      <c r="G1149" s="417">
        <f t="shared" si="40"/>
        <v>0</v>
      </c>
    </row>
    <row r="1150" s="399" customFormat="1" outlineLevel="2" spans="1:7">
      <c r="A1150" s="414">
        <v>2170204</v>
      </c>
      <c r="B1150" s="415" t="s">
        <v>897</v>
      </c>
      <c r="C1150" s="416"/>
      <c r="D1150" s="416"/>
      <c r="E1150" s="416"/>
      <c r="F1150" s="417">
        <f t="shared" si="39"/>
        <v>0</v>
      </c>
      <c r="G1150" s="417">
        <f t="shared" si="40"/>
        <v>0</v>
      </c>
    </row>
    <row r="1151" s="399" customFormat="1" outlineLevel="2" spans="1:7">
      <c r="A1151" s="414">
        <v>2170205</v>
      </c>
      <c r="B1151" s="415" t="s">
        <v>898</v>
      </c>
      <c r="C1151" s="416"/>
      <c r="D1151" s="416"/>
      <c r="E1151" s="416"/>
      <c r="F1151" s="417">
        <f t="shared" si="39"/>
        <v>0</v>
      </c>
      <c r="G1151" s="417">
        <f t="shared" si="40"/>
        <v>0</v>
      </c>
    </row>
    <row r="1152" s="399" customFormat="1" outlineLevel="2" spans="1:7">
      <c r="A1152" s="414">
        <v>2170206</v>
      </c>
      <c r="B1152" s="415" t="s">
        <v>899</v>
      </c>
      <c r="C1152" s="416"/>
      <c r="D1152" s="416"/>
      <c r="E1152" s="416"/>
      <c r="F1152" s="417">
        <f t="shared" si="39"/>
        <v>0</v>
      </c>
      <c r="G1152" s="417">
        <f t="shared" si="40"/>
        <v>0</v>
      </c>
    </row>
    <row r="1153" s="399" customFormat="1" outlineLevel="2" spans="1:7">
      <c r="A1153" s="414">
        <v>2170207</v>
      </c>
      <c r="B1153" s="415" t="s">
        <v>900</v>
      </c>
      <c r="C1153" s="416"/>
      <c r="D1153" s="416"/>
      <c r="E1153" s="416"/>
      <c r="F1153" s="417">
        <f t="shared" si="39"/>
        <v>0</v>
      </c>
      <c r="G1153" s="417">
        <f t="shared" si="40"/>
        <v>0</v>
      </c>
    </row>
    <row r="1154" s="399" customFormat="1" outlineLevel="2" spans="1:7">
      <c r="A1154" s="414">
        <v>2170208</v>
      </c>
      <c r="B1154" s="415" t="s">
        <v>901</v>
      </c>
      <c r="C1154" s="416"/>
      <c r="D1154" s="416"/>
      <c r="E1154" s="416"/>
      <c r="F1154" s="417">
        <f t="shared" si="39"/>
        <v>0</v>
      </c>
      <c r="G1154" s="417">
        <f t="shared" si="40"/>
        <v>0</v>
      </c>
    </row>
    <row r="1155" s="399" customFormat="1" outlineLevel="2" spans="1:7">
      <c r="A1155" s="414">
        <v>2170299</v>
      </c>
      <c r="B1155" s="415" t="s">
        <v>902</v>
      </c>
      <c r="C1155" s="416"/>
      <c r="D1155" s="416"/>
      <c r="E1155" s="416"/>
      <c r="F1155" s="417">
        <f t="shared" si="39"/>
        <v>0</v>
      </c>
      <c r="G1155" s="417">
        <f t="shared" si="40"/>
        <v>0</v>
      </c>
    </row>
    <row r="1156" s="399" customFormat="1" outlineLevel="1" spans="1:7">
      <c r="A1156" s="412">
        <v>21703</v>
      </c>
      <c r="B1156" s="413" t="s">
        <v>903</v>
      </c>
      <c r="C1156" s="410">
        <f>SUM(C1157:C1161)</f>
        <v>0</v>
      </c>
      <c r="D1156" s="410">
        <f>SUM(D1157:D1161)</f>
        <v>4.942224</v>
      </c>
      <c r="E1156" s="410">
        <f>SUM(E1157:E1161)</f>
        <v>0</v>
      </c>
      <c r="F1156" s="411">
        <f t="shared" si="39"/>
        <v>0</v>
      </c>
      <c r="G1156" s="411">
        <f t="shared" si="40"/>
        <v>0</v>
      </c>
    </row>
    <row r="1157" s="399" customFormat="1" outlineLevel="2" spans="1:7">
      <c r="A1157" s="414">
        <v>2170301</v>
      </c>
      <c r="B1157" s="415" t="s">
        <v>904</v>
      </c>
      <c r="C1157" s="416"/>
      <c r="D1157" s="416"/>
      <c r="E1157" s="416"/>
      <c r="F1157" s="417">
        <f t="shared" si="39"/>
        <v>0</v>
      </c>
      <c r="G1157" s="417">
        <f t="shared" si="40"/>
        <v>0</v>
      </c>
    </row>
    <row r="1158" s="399" customFormat="1" outlineLevel="2" spans="1:7">
      <c r="A1158" s="414">
        <v>2170302</v>
      </c>
      <c r="B1158" s="415" t="s">
        <v>905</v>
      </c>
      <c r="C1158" s="416"/>
      <c r="D1158" s="416">
        <v>4.942224</v>
      </c>
      <c r="E1158" s="416"/>
      <c r="F1158" s="417">
        <f t="shared" si="39"/>
        <v>0</v>
      </c>
      <c r="G1158" s="417">
        <f t="shared" si="40"/>
        <v>0</v>
      </c>
    </row>
    <row r="1159" s="399" customFormat="1" outlineLevel="2" spans="1:7">
      <c r="A1159" s="414">
        <v>2170303</v>
      </c>
      <c r="B1159" s="415" t="s">
        <v>906</v>
      </c>
      <c r="C1159" s="416"/>
      <c r="D1159" s="416"/>
      <c r="E1159" s="416"/>
      <c r="F1159" s="417">
        <f t="shared" si="39"/>
        <v>0</v>
      </c>
      <c r="G1159" s="417">
        <f t="shared" si="40"/>
        <v>0</v>
      </c>
    </row>
    <row r="1160" s="399" customFormat="1" outlineLevel="2" spans="1:7">
      <c r="A1160" s="414">
        <v>2170304</v>
      </c>
      <c r="B1160" s="415" t="s">
        <v>907</v>
      </c>
      <c r="C1160" s="416"/>
      <c r="D1160" s="416"/>
      <c r="E1160" s="416"/>
      <c r="F1160" s="417">
        <f t="shared" si="39"/>
        <v>0</v>
      </c>
      <c r="G1160" s="417">
        <f t="shared" si="40"/>
        <v>0</v>
      </c>
    </row>
    <row r="1161" s="399" customFormat="1" outlineLevel="2" spans="1:7">
      <c r="A1161" s="414">
        <v>2170399</v>
      </c>
      <c r="B1161" s="415" t="s">
        <v>908</v>
      </c>
      <c r="C1161" s="416"/>
      <c r="D1161" s="416"/>
      <c r="E1161" s="416"/>
      <c r="F1161" s="417">
        <f t="shared" si="39"/>
        <v>0</v>
      </c>
      <c r="G1161" s="417">
        <f t="shared" si="40"/>
        <v>0</v>
      </c>
    </row>
    <row r="1162" s="399" customFormat="1" outlineLevel="1" spans="1:7">
      <c r="A1162" s="412">
        <v>21704</v>
      </c>
      <c r="B1162" s="413" t="s">
        <v>909</v>
      </c>
      <c r="C1162" s="410">
        <f>SUM(C1163:C1164)</f>
        <v>0</v>
      </c>
      <c r="D1162" s="410">
        <f>SUM(D1163:D1164)</f>
        <v>0</v>
      </c>
      <c r="E1162" s="410">
        <f>SUM(E1163:E1164)</f>
        <v>0</v>
      </c>
      <c r="F1162" s="411">
        <f t="shared" si="39"/>
        <v>0</v>
      </c>
      <c r="G1162" s="411">
        <f t="shared" si="40"/>
        <v>0</v>
      </c>
    </row>
    <row r="1163" s="399" customFormat="1" outlineLevel="2" spans="1:7">
      <c r="A1163" s="414">
        <v>2170401</v>
      </c>
      <c r="B1163" s="415" t="s">
        <v>910</v>
      </c>
      <c r="C1163" s="416"/>
      <c r="D1163" s="416"/>
      <c r="E1163" s="416"/>
      <c r="F1163" s="417">
        <f t="shared" si="39"/>
        <v>0</v>
      </c>
      <c r="G1163" s="417">
        <f t="shared" si="40"/>
        <v>0</v>
      </c>
    </row>
    <row r="1164" s="399" customFormat="1" outlineLevel="2" spans="1:7">
      <c r="A1164" s="414">
        <v>2170499</v>
      </c>
      <c r="B1164" s="415" t="s">
        <v>911</v>
      </c>
      <c r="C1164" s="416"/>
      <c r="D1164" s="416"/>
      <c r="E1164" s="416"/>
      <c r="F1164" s="417">
        <f t="shared" si="39"/>
        <v>0</v>
      </c>
      <c r="G1164" s="417">
        <f t="shared" si="40"/>
        <v>0</v>
      </c>
    </row>
    <row r="1165" s="399" customFormat="1" outlineLevel="1" spans="1:7">
      <c r="A1165" s="412">
        <v>21799</v>
      </c>
      <c r="B1165" s="413" t="s">
        <v>912</v>
      </c>
      <c r="C1165" s="410">
        <f>SUM(C1166:C1167)</f>
        <v>0</v>
      </c>
      <c r="D1165" s="410">
        <f>SUM(D1166:D1167)</f>
        <v>0</v>
      </c>
      <c r="E1165" s="410">
        <f>SUM(E1166:E1167)</f>
        <v>0</v>
      </c>
      <c r="F1165" s="411">
        <f t="shared" si="39"/>
        <v>0</v>
      </c>
      <c r="G1165" s="411">
        <f t="shared" si="40"/>
        <v>0</v>
      </c>
    </row>
    <row r="1166" s="399" customFormat="1" outlineLevel="2" spans="1:7">
      <c r="A1166" s="414">
        <v>2179902</v>
      </c>
      <c r="B1166" s="415" t="s">
        <v>913</v>
      </c>
      <c r="C1166" s="416"/>
      <c r="D1166" s="416"/>
      <c r="E1166" s="416"/>
      <c r="F1166" s="417">
        <f t="shared" si="39"/>
        <v>0</v>
      </c>
      <c r="G1166" s="417">
        <f t="shared" si="40"/>
        <v>0</v>
      </c>
    </row>
    <row r="1167" s="399" customFormat="1" outlineLevel="2" spans="1:7">
      <c r="A1167" s="414">
        <v>2179999</v>
      </c>
      <c r="B1167" s="415" t="s">
        <v>912</v>
      </c>
      <c r="C1167" s="416"/>
      <c r="D1167" s="416"/>
      <c r="E1167" s="416"/>
      <c r="F1167" s="417">
        <f t="shared" si="39"/>
        <v>0</v>
      </c>
      <c r="G1167" s="417">
        <f t="shared" si="40"/>
        <v>0</v>
      </c>
    </row>
    <row r="1168" s="401" customFormat="1" ht="20" customHeight="1" spans="1:7">
      <c r="A1168" s="408">
        <v>219</v>
      </c>
      <c r="B1168" s="409" t="s">
        <v>914</v>
      </c>
      <c r="C1168" s="410">
        <v>50</v>
      </c>
      <c r="D1168" s="410">
        <f>SUM(D1169:D1177)</f>
        <v>0</v>
      </c>
      <c r="E1168" s="410">
        <v>50</v>
      </c>
      <c r="F1168" s="411">
        <f t="shared" si="39"/>
        <v>1</v>
      </c>
      <c r="G1168" s="411">
        <f t="shared" si="40"/>
        <v>0</v>
      </c>
    </row>
    <row r="1169" s="399" customFormat="1" outlineLevel="1" spans="1:7">
      <c r="A1169" s="412">
        <v>21901</v>
      </c>
      <c r="B1169" s="413" t="s">
        <v>915</v>
      </c>
      <c r="C1169" s="410"/>
      <c r="D1169" s="410">
        <v>0</v>
      </c>
      <c r="E1169" s="410"/>
      <c r="F1169" s="411">
        <f t="shared" si="39"/>
        <v>0</v>
      </c>
      <c r="G1169" s="411">
        <f t="shared" si="40"/>
        <v>0</v>
      </c>
    </row>
    <row r="1170" s="399" customFormat="1" outlineLevel="1" spans="1:7">
      <c r="A1170" s="412">
        <v>21902</v>
      </c>
      <c r="B1170" s="413" t="s">
        <v>916</v>
      </c>
      <c r="C1170" s="410"/>
      <c r="D1170" s="410"/>
      <c r="E1170" s="410"/>
      <c r="F1170" s="411">
        <f t="shared" si="39"/>
        <v>0</v>
      </c>
      <c r="G1170" s="411">
        <f t="shared" si="40"/>
        <v>0</v>
      </c>
    </row>
    <row r="1171" s="399" customFormat="1" outlineLevel="1" spans="1:7">
      <c r="A1171" s="412">
        <v>21903</v>
      </c>
      <c r="B1171" s="413" t="s">
        <v>917</v>
      </c>
      <c r="C1171" s="410"/>
      <c r="D1171" s="410"/>
      <c r="E1171" s="410"/>
      <c r="F1171" s="411">
        <f t="shared" si="39"/>
        <v>0</v>
      </c>
      <c r="G1171" s="411">
        <f t="shared" si="40"/>
        <v>0</v>
      </c>
    </row>
    <row r="1172" s="399" customFormat="1" outlineLevel="1" spans="1:7">
      <c r="A1172" s="412">
        <v>21904</v>
      </c>
      <c r="B1172" s="413" t="s">
        <v>918</v>
      </c>
      <c r="C1172" s="410"/>
      <c r="D1172" s="410"/>
      <c r="E1172" s="410"/>
      <c r="F1172" s="411">
        <f t="shared" si="39"/>
        <v>0</v>
      </c>
      <c r="G1172" s="411">
        <f t="shared" si="40"/>
        <v>0</v>
      </c>
    </row>
    <row r="1173" s="399" customFormat="1" outlineLevel="1" spans="1:7">
      <c r="A1173" s="412">
        <v>21905</v>
      </c>
      <c r="B1173" s="413" t="s">
        <v>919</v>
      </c>
      <c r="C1173" s="410"/>
      <c r="D1173" s="410"/>
      <c r="E1173" s="410"/>
      <c r="F1173" s="411">
        <f t="shared" si="39"/>
        <v>0</v>
      </c>
      <c r="G1173" s="411">
        <f t="shared" si="40"/>
        <v>0</v>
      </c>
    </row>
    <row r="1174" s="399" customFormat="1" outlineLevel="1" spans="1:7">
      <c r="A1174" s="412">
        <v>21906</v>
      </c>
      <c r="B1174" s="413" t="s">
        <v>701</v>
      </c>
      <c r="C1174" s="410"/>
      <c r="D1174" s="410"/>
      <c r="E1174" s="410"/>
      <c r="F1174" s="411">
        <f t="shared" si="39"/>
        <v>0</v>
      </c>
      <c r="G1174" s="411">
        <f t="shared" si="40"/>
        <v>0</v>
      </c>
    </row>
    <row r="1175" s="399" customFormat="1" outlineLevel="1" spans="1:7">
      <c r="A1175" s="412">
        <v>21907</v>
      </c>
      <c r="B1175" s="413" t="s">
        <v>920</v>
      </c>
      <c r="C1175" s="410"/>
      <c r="D1175" s="410"/>
      <c r="E1175" s="410"/>
      <c r="F1175" s="411">
        <f t="shared" si="39"/>
        <v>0</v>
      </c>
      <c r="G1175" s="411">
        <f t="shared" si="40"/>
        <v>0</v>
      </c>
    </row>
    <row r="1176" s="399" customFormat="1" outlineLevel="1" spans="1:7">
      <c r="A1176" s="412">
        <v>21908</v>
      </c>
      <c r="B1176" s="413" t="s">
        <v>921</v>
      </c>
      <c r="C1176" s="410"/>
      <c r="D1176" s="410"/>
      <c r="E1176" s="410"/>
      <c r="F1176" s="411">
        <f t="shared" si="39"/>
        <v>0</v>
      </c>
      <c r="G1176" s="411">
        <f t="shared" si="40"/>
        <v>0</v>
      </c>
    </row>
    <row r="1177" s="399" customFormat="1" outlineLevel="1" spans="1:7">
      <c r="A1177" s="412">
        <v>21999</v>
      </c>
      <c r="B1177" s="413" t="s">
        <v>230</v>
      </c>
      <c r="C1177" s="410"/>
      <c r="D1177" s="410"/>
      <c r="E1177" s="410"/>
      <c r="F1177" s="411">
        <f t="shared" si="39"/>
        <v>0</v>
      </c>
      <c r="G1177" s="411">
        <f t="shared" si="40"/>
        <v>0</v>
      </c>
    </row>
    <row r="1178" s="401" customFormat="1" ht="20" customHeight="1" spans="1:7">
      <c r="A1178" s="408">
        <v>220</v>
      </c>
      <c r="B1178" s="409" t="s">
        <v>922</v>
      </c>
      <c r="C1178" s="410">
        <f>SUM(C1179,C1206,C1221)</f>
        <v>1560</v>
      </c>
      <c r="D1178" s="410">
        <f>SUM(D1179,D1206,D1221)</f>
        <v>2198.657355</v>
      </c>
      <c r="E1178" s="410">
        <f>SUM(E1179,E1206,E1221)</f>
        <v>700</v>
      </c>
      <c r="F1178" s="411">
        <f t="shared" si="39"/>
        <v>0.448717948717949</v>
      </c>
      <c r="G1178" s="411">
        <f t="shared" si="40"/>
        <v>0.318376120957692</v>
      </c>
    </row>
    <row r="1179" s="399" customFormat="1" outlineLevel="1" spans="1:7">
      <c r="A1179" s="412">
        <v>22001</v>
      </c>
      <c r="B1179" s="413" t="s">
        <v>923</v>
      </c>
      <c r="C1179" s="410">
        <f>SUM(C1180:C1205)</f>
        <v>1490</v>
      </c>
      <c r="D1179" s="410">
        <f>SUM(D1180:D1205)</f>
        <v>1769.224269</v>
      </c>
      <c r="E1179" s="410">
        <f>SUM(E1180:E1205)</f>
        <v>700</v>
      </c>
      <c r="F1179" s="411">
        <f t="shared" si="39"/>
        <v>0.469798657718121</v>
      </c>
      <c r="G1179" s="411">
        <f t="shared" si="40"/>
        <v>0.395653627561673</v>
      </c>
    </row>
    <row r="1180" s="399" customFormat="1" outlineLevel="2" spans="1:7">
      <c r="A1180" s="414">
        <v>2200101</v>
      </c>
      <c r="B1180" s="415" t="s">
        <v>69</v>
      </c>
      <c r="C1180" s="416">
        <v>900</v>
      </c>
      <c r="D1180" s="416">
        <v>1050.624269</v>
      </c>
      <c r="E1180" s="416">
        <v>700</v>
      </c>
      <c r="F1180" s="417">
        <f t="shared" si="39"/>
        <v>0.777777777777778</v>
      </c>
      <c r="G1180" s="417">
        <f t="shared" si="40"/>
        <v>0.666270540910187</v>
      </c>
    </row>
    <row r="1181" s="399" customFormat="1" outlineLevel="2" spans="1:7">
      <c r="A1181" s="414">
        <v>2200102</v>
      </c>
      <c r="B1181" s="415" t="s">
        <v>70</v>
      </c>
      <c r="C1181" s="416">
        <v>0</v>
      </c>
      <c r="D1181" s="416">
        <v>0</v>
      </c>
      <c r="E1181" s="416">
        <v>0</v>
      </c>
      <c r="F1181" s="417">
        <f t="shared" si="39"/>
        <v>0</v>
      </c>
      <c r="G1181" s="417">
        <f t="shared" si="40"/>
        <v>0</v>
      </c>
    </row>
    <row r="1182" s="399" customFormat="1" outlineLevel="2" spans="1:7">
      <c r="A1182" s="414">
        <v>2200103</v>
      </c>
      <c r="B1182" s="415" t="s">
        <v>71</v>
      </c>
      <c r="C1182" s="416">
        <v>0</v>
      </c>
      <c r="D1182" s="416">
        <v>0</v>
      </c>
      <c r="E1182" s="416">
        <v>0</v>
      </c>
      <c r="F1182" s="417">
        <f t="shared" si="39"/>
        <v>0</v>
      </c>
      <c r="G1182" s="417">
        <f t="shared" si="40"/>
        <v>0</v>
      </c>
    </row>
    <row r="1183" s="399" customFormat="1" outlineLevel="2" spans="1:7">
      <c r="A1183" s="414">
        <v>2200104</v>
      </c>
      <c r="B1183" s="415" t="s">
        <v>924</v>
      </c>
      <c r="C1183" s="416">
        <v>100</v>
      </c>
      <c r="D1183" s="416">
        <v>142</v>
      </c>
      <c r="E1183" s="416">
        <v>0</v>
      </c>
      <c r="F1183" s="417">
        <f t="shared" si="39"/>
        <v>0</v>
      </c>
      <c r="G1183" s="417">
        <f t="shared" si="40"/>
        <v>0</v>
      </c>
    </row>
    <row r="1184" s="399" customFormat="1" outlineLevel="2" spans="1:7">
      <c r="A1184" s="414">
        <v>2200106</v>
      </c>
      <c r="B1184" s="415" t="s">
        <v>925</v>
      </c>
      <c r="C1184" s="416">
        <v>400</v>
      </c>
      <c r="D1184" s="416">
        <v>486.6</v>
      </c>
      <c r="E1184" s="416">
        <v>0</v>
      </c>
      <c r="F1184" s="417">
        <f t="shared" si="39"/>
        <v>0</v>
      </c>
      <c r="G1184" s="417">
        <f t="shared" si="40"/>
        <v>0</v>
      </c>
    </row>
    <row r="1185" s="399" customFormat="1" outlineLevel="2" spans="1:7">
      <c r="A1185" s="414">
        <v>2200107</v>
      </c>
      <c r="B1185" s="415" t="s">
        <v>926</v>
      </c>
      <c r="C1185" s="416">
        <v>0</v>
      </c>
      <c r="D1185" s="416">
        <v>0</v>
      </c>
      <c r="E1185" s="416">
        <v>0</v>
      </c>
      <c r="F1185" s="417">
        <f t="shared" si="39"/>
        <v>0</v>
      </c>
      <c r="G1185" s="417">
        <f t="shared" si="40"/>
        <v>0</v>
      </c>
    </row>
    <row r="1186" s="399" customFormat="1" outlineLevel="2" spans="1:7">
      <c r="A1186" s="414">
        <v>2200108</v>
      </c>
      <c r="B1186" s="415" t="s">
        <v>927</v>
      </c>
      <c r="C1186" s="416">
        <v>0</v>
      </c>
      <c r="D1186" s="416">
        <v>0</v>
      </c>
      <c r="E1186" s="416">
        <v>0</v>
      </c>
      <c r="F1186" s="417">
        <f t="shared" si="39"/>
        <v>0</v>
      </c>
      <c r="G1186" s="417">
        <f t="shared" si="40"/>
        <v>0</v>
      </c>
    </row>
    <row r="1187" s="399" customFormat="1" outlineLevel="2" spans="1:7">
      <c r="A1187" s="414">
        <v>2200109</v>
      </c>
      <c r="B1187" s="415" t="s">
        <v>928</v>
      </c>
      <c r="C1187" s="416">
        <v>90</v>
      </c>
      <c r="D1187" s="416">
        <v>90</v>
      </c>
      <c r="E1187" s="416">
        <v>0</v>
      </c>
      <c r="F1187" s="417">
        <f t="shared" si="39"/>
        <v>0</v>
      </c>
      <c r="G1187" s="417">
        <f t="shared" si="40"/>
        <v>0</v>
      </c>
    </row>
    <row r="1188" s="399" customFormat="1" outlineLevel="2" spans="1:7">
      <c r="A1188" s="414">
        <v>2200112</v>
      </c>
      <c r="B1188" s="415" t="s">
        <v>929</v>
      </c>
      <c r="C1188" s="416">
        <v>0</v>
      </c>
      <c r="D1188" s="416">
        <v>0</v>
      </c>
      <c r="E1188" s="416">
        <v>0</v>
      </c>
      <c r="F1188" s="417">
        <f t="shared" si="39"/>
        <v>0</v>
      </c>
      <c r="G1188" s="417">
        <f t="shared" si="40"/>
        <v>0</v>
      </c>
    </row>
    <row r="1189" s="399" customFormat="1" outlineLevel="2" spans="1:7">
      <c r="A1189" s="414">
        <v>2200113</v>
      </c>
      <c r="B1189" s="415" t="s">
        <v>930</v>
      </c>
      <c r="C1189" s="416">
        <v>0</v>
      </c>
      <c r="D1189" s="416">
        <v>0</v>
      </c>
      <c r="E1189" s="416">
        <v>0</v>
      </c>
      <c r="F1189" s="417">
        <f t="shared" si="39"/>
        <v>0</v>
      </c>
      <c r="G1189" s="417">
        <f t="shared" si="40"/>
        <v>0</v>
      </c>
    </row>
    <row r="1190" s="399" customFormat="1" outlineLevel="2" spans="1:7">
      <c r="A1190" s="414">
        <v>2200114</v>
      </c>
      <c r="B1190" s="415" t="s">
        <v>931</v>
      </c>
      <c r="C1190" s="416">
        <v>0</v>
      </c>
      <c r="D1190" s="416">
        <v>0</v>
      </c>
      <c r="E1190" s="416">
        <v>0</v>
      </c>
      <c r="F1190" s="417">
        <f t="shared" si="39"/>
        <v>0</v>
      </c>
      <c r="G1190" s="417">
        <f t="shared" si="40"/>
        <v>0</v>
      </c>
    </row>
    <row r="1191" s="399" customFormat="1" outlineLevel="2" spans="1:7">
      <c r="A1191" s="414">
        <v>2200115</v>
      </c>
      <c r="B1191" s="415" t="s">
        <v>932</v>
      </c>
      <c r="C1191" s="416">
        <v>0</v>
      </c>
      <c r="D1191" s="416">
        <v>0</v>
      </c>
      <c r="E1191" s="416">
        <v>0</v>
      </c>
      <c r="F1191" s="417">
        <f t="shared" si="39"/>
        <v>0</v>
      </c>
      <c r="G1191" s="417">
        <f t="shared" si="40"/>
        <v>0</v>
      </c>
    </row>
    <row r="1192" s="399" customFormat="1" outlineLevel="2" spans="1:7">
      <c r="A1192" s="414">
        <v>2200116</v>
      </c>
      <c r="B1192" s="415" t="s">
        <v>933</v>
      </c>
      <c r="C1192" s="416">
        <v>0</v>
      </c>
      <c r="D1192" s="416">
        <v>0</v>
      </c>
      <c r="E1192" s="416">
        <v>0</v>
      </c>
      <c r="F1192" s="417">
        <f t="shared" si="39"/>
        <v>0</v>
      </c>
      <c r="G1192" s="417">
        <f t="shared" si="40"/>
        <v>0</v>
      </c>
    </row>
    <row r="1193" s="399" customFormat="1" ht="27" outlineLevel="2" spans="1:7">
      <c r="A1193" s="414">
        <v>2200119</v>
      </c>
      <c r="B1193" s="415" t="s">
        <v>934</v>
      </c>
      <c r="C1193" s="416">
        <v>0</v>
      </c>
      <c r="D1193" s="416">
        <v>0</v>
      </c>
      <c r="E1193" s="416">
        <v>0</v>
      </c>
      <c r="F1193" s="417">
        <f t="shared" si="39"/>
        <v>0</v>
      </c>
      <c r="G1193" s="417">
        <f t="shared" si="40"/>
        <v>0</v>
      </c>
    </row>
    <row r="1194" s="399" customFormat="1" outlineLevel="2" spans="1:7">
      <c r="A1194" s="414">
        <v>2200120</v>
      </c>
      <c r="B1194" s="415" t="s">
        <v>935</v>
      </c>
      <c r="C1194" s="416">
        <v>0</v>
      </c>
      <c r="D1194" s="416">
        <v>0</v>
      </c>
      <c r="E1194" s="416">
        <v>0</v>
      </c>
      <c r="F1194" s="417">
        <f t="shared" si="39"/>
        <v>0</v>
      </c>
      <c r="G1194" s="417">
        <f t="shared" si="40"/>
        <v>0</v>
      </c>
    </row>
    <row r="1195" s="399" customFormat="1" ht="27" outlineLevel="2" spans="1:7">
      <c r="A1195" s="414">
        <v>2200121</v>
      </c>
      <c r="B1195" s="415" t="s">
        <v>936</v>
      </c>
      <c r="C1195" s="416">
        <v>0</v>
      </c>
      <c r="D1195" s="416">
        <v>0</v>
      </c>
      <c r="E1195" s="416">
        <v>0</v>
      </c>
      <c r="F1195" s="417">
        <f t="shared" si="39"/>
        <v>0</v>
      </c>
      <c r="G1195" s="417">
        <f t="shared" si="40"/>
        <v>0</v>
      </c>
    </row>
    <row r="1196" s="399" customFormat="1" outlineLevel="2" spans="1:7">
      <c r="A1196" s="414">
        <v>2200122</v>
      </c>
      <c r="B1196" s="415" t="s">
        <v>937</v>
      </c>
      <c r="C1196" s="416">
        <v>0</v>
      </c>
      <c r="D1196" s="416">
        <v>0</v>
      </c>
      <c r="E1196" s="416">
        <v>0</v>
      </c>
      <c r="F1196" s="417">
        <f t="shared" si="39"/>
        <v>0</v>
      </c>
      <c r="G1196" s="417">
        <f t="shared" si="40"/>
        <v>0</v>
      </c>
    </row>
    <row r="1197" s="399" customFormat="1" outlineLevel="2" spans="1:7">
      <c r="A1197" s="414">
        <v>2200123</v>
      </c>
      <c r="B1197" s="415" t="s">
        <v>938</v>
      </c>
      <c r="C1197" s="416">
        <v>0</v>
      </c>
      <c r="D1197" s="416">
        <v>0</v>
      </c>
      <c r="E1197" s="416">
        <v>0</v>
      </c>
      <c r="F1197" s="417">
        <f t="shared" si="39"/>
        <v>0</v>
      </c>
      <c r="G1197" s="417">
        <f t="shared" si="40"/>
        <v>0</v>
      </c>
    </row>
    <row r="1198" s="399" customFormat="1" outlineLevel="2" spans="1:7">
      <c r="A1198" s="414">
        <v>2200124</v>
      </c>
      <c r="B1198" s="415" t="s">
        <v>939</v>
      </c>
      <c r="C1198" s="416">
        <v>0</v>
      </c>
      <c r="D1198" s="416">
        <v>0</v>
      </c>
      <c r="E1198" s="416">
        <v>0</v>
      </c>
      <c r="F1198" s="417">
        <f t="shared" si="39"/>
        <v>0</v>
      </c>
      <c r="G1198" s="417">
        <f t="shared" si="40"/>
        <v>0</v>
      </c>
    </row>
    <row r="1199" s="399" customFormat="1" outlineLevel="2" spans="1:7">
      <c r="A1199" s="414">
        <v>2200125</v>
      </c>
      <c r="B1199" s="415" t="s">
        <v>940</v>
      </c>
      <c r="C1199" s="416">
        <v>0</v>
      </c>
      <c r="D1199" s="416">
        <v>0</v>
      </c>
      <c r="E1199" s="416">
        <v>0</v>
      </c>
      <c r="F1199" s="417">
        <f t="shared" si="39"/>
        <v>0</v>
      </c>
      <c r="G1199" s="417">
        <f t="shared" si="40"/>
        <v>0</v>
      </c>
    </row>
    <row r="1200" s="399" customFormat="1" outlineLevel="2" spans="1:7">
      <c r="A1200" s="414">
        <v>2200126</v>
      </c>
      <c r="B1200" s="415" t="s">
        <v>941</v>
      </c>
      <c r="C1200" s="416">
        <v>0</v>
      </c>
      <c r="D1200" s="416">
        <v>0</v>
      </c>
      <c r="E1200" s="416">
        <v>0</v>
      </c>
      <c r="F1200" s="417">
        <f t="shared" si="39"/>
        <v>0</v>
      </c>
      <c r="G1200" s="417">
        <f t="shared" si="40"/>
        <v>0</v>
      </c>
    </row>
    <row r="1201" s="399" customFormat="1" outlineLevel="2" spans="1:7">
      <c r="A1201" s="414">
        <v>2200127</v>
      </c>
      <c r="B1201" s="415" t="s">
        <v>942</v>
      </c>
      <c r="C1201" s="416">
        <v>0</v>
      </c>
      <c r="D1201" s="416">
        <v>0</v>
      </c>
      <c r="E1201" s="416">
        <v>0</v>
      </c>
      <c r="F1201" s="417">
        <f t="shared" si="39"/>
        <v>0</v>
      </c>
      <c r="G1201" s="417">
        <f t="shared" si="40"/>
        <v>0</v>
      </c>
    </row>
    <row r="1202" s="399" customFormat="1" outlineLevel="2" spans="1:7">
      <c r="A1202" s="414">
        <v>2200128</v>
      </c>
      <c r="B1202" s="415" t="s">
        <v>943</v>
      </c>
      <c r="C1202" s="416">
        <v>0</v>
      </c>
      <c r="D1202" s="416">
        <v>0</v>
      </c>
      <c r="E1202" s="416">
        <v>0</v>
      </c>
      <c r="F1202" s="417">
        <f t="shared" si="39"/>
        <v>0</v>
      </c>
      <c r="G1202" s="417">
        <f t="shared" si="40"/>
        <v>0</v>
      </c>
    </row>
    <row r="1203" s="399" customFormat="1" outlineLevel="2" spans="1:7">
      <c r="A1203" s="414">
        <v>2200129</v>
      </c>
      <c r="B1203" s="415" t="s">
        <v>944</v>
      </c>
      <c r="C1203" s="416">
        <v>0</v>
      </c>
      <c r="D1203" s="416">
        <v>0</v>
      </c>
      <c r="E1203" s="416">
        <v>0</v>
      </c>
      <c r="F1203" s="417">
        <f t="shared" si="39"/>
        <v>0</v>
      </c>
      <c r="G1203" s="417">
        <f t="shared" si="40"/>
        <v>0</v>
      </c>
    </row>
    <row r="1204" s="399" customFormat="1" outlineLevel="2" spans="1:7">
      <c r="A1204" s="414">
        <v>2200150</v>
      </c>
      <c r="B1204" s="415" t="s">
        <v>78</v>
      </c>
      <c r="C1204" s="416">
        <v>0</v>
      </c>
      <c r="D1204" s="416">
        <v>0</v>
      </c>
      <c r="E1204" s="416">
        <v>0</v>
      </c>
      <c r="F1204" s="417">
        <f t="shared" ref="F1204:F1267" si="41">IF(C1204&gt;0,E1204/C1204,0)</f>
        <v>0</v>
      </c>
      <c r="G1204" s="417">
        <f t="shared" ref="G1204:G1267" si="42">IF(D1204&gt;0,E1204/D1204,0)</f>
        <v>0</v>
      </c>
    </row>
    <row r="1205" s="399" customFormat="1" outlineLevel="2" spans="1:7">
      <c r="A1205" s="414">
        <v>2200199</v>
      </c>
      <c r="B1205" s="415" t="s">
        <v>945</v>
      </c>
      <c r="C1205" s="416">
        <v>0</v>
      </c>
      <c r="D1205" s="416">
        <v>0</v>
      </c>
      <c r="E1205" s="416">
        <v>0</v>
      </c>
      <c r="F1205" s="417">
        <f t="shared" si="41"/>
        <v>0</v>
      </c>
      <c r="G1205" s="417">
        <f t="shared" si="42"/>
        <v>0</v>
      </c>
    </row>
    <row r="1206" s="399" customFormat="1" outlineLevel="1" spans="1:7">
      <c r="A1206" s="412">
        <v>22005</v>
      </c>
      <c r="B1206" s="413" t="s">
        <v>946</v>
      </c>
      <c r="C1206" s="410"/>
      <c r="D1206" s="410"/>
      <c r="E1206" s="410"/>
      <c r="F1206" s="411">
        <f t="shared" si="41"/>
        <v>0</v>
      </c>
      <c r="G1206" s="411">
        <f t="shared" si="42"/>
        <v>0</v>
      </c>
    </row>
    <row r="1207" s="399" customFormat="1" outlineLevel="2" spans="1:7">
      <c r="A1207" s="414">
        <v>2200501</v>
      </c>
      <c r="B1207" s="415" t="s">
        <v>69</v>
      </c>
      <c r="C1207" s="416"/>
      <c r="D1207" s="416"/>
      <c r="E1207" s="416"/>
      <c r="F1207" s="417">
        <f t="shared" si="41"/>
        <v>0</v>
      </c>
      <c r="G1207" s="417">
        <f t="shared" si="42"/>
        <v>0</v>
      </c>
    </row>
    <row r="1208" s="399" customFormat="1" outlineLevel="2" spans="1:7">
      <c r="A1208" s="414">
        <v>2200502</v>
      </c>
      <c r="B1208" s="415" t="s">
        <v>70</v>
      </c>
      <c r="C1208" s="416"/>
      <c r="D1208" s="416"/>
      <c r="E1208" s="416"/>
      <c r="F1208" s="417">
        <f t="shared" si="41"/>
        <v>0</v>
      </c>
      <c r="G1208" s="417">
        <f t="shared" si="42"/>
        <v>0</v>
      </c>
    </row>
    <row r="1209" s="399" customFormat="1" outlineLevel="2" spans="1:7">
      <c r="A1209" s="414">
        <v>2200503</v>
      </c>
      <c r="B1209" s="415" t="s">
        <v>71</v>
      </c>
      <c r="C1209" s="416"/>
      <c r="D1209" s="416"/>
      <c r="E1209" s="416"/>
      <c r="F1209" s="417">
        <f t="shared" si="41"/>
        <v>0</v>
      </c>
      <c r="G1209" s="417">
        <f t="shared" si="42"/>
        <v>0</v>
      </c>
    </row>
    <row r="1210" s="399" customFormat="1" outlineLevel="2" spans="1:7">
      <c r="A1210" s="414">
        <v>2200504</v>
      </c>
      <c r="B1210" s="415" t="s">
        <v>947</v>
      </c>
      <c r="C1210" s="416"/>
      <c r="D1210" s="416"/>
      <c r="E1210" s="416"/>
      <c r="F1210" s="417">
        <f t="shared" si="41"/>
        <v>0</v>
      </c>
      <c r="G1210" s="417">
        <f t="shared" si="42"/>
        <v>0</v>
      </c>
    </row>
    <row r="1211" s="399" customFormat="1" outlineLevel="2" spans="1:7">
      <c r="A1211" s="414">
        <v>2200506</v>
      </c>
      <c r="B1211" s="415" t="s">
        <v>948</v>
      </c>
      <c r="C1211" s="416"/>
      <c r="D1211" s="416"/>
      <c r="E1211" s="416"/>
      <c r="F1211" s="417">
        <f t="shared" si="41"/>
        <v>0</v>
      </c>
      <c r="G1211" s="417">
        <f t="shared" si="42"/>
        <v>0</v>
      </c>
    </row>
    <row r="1212" s="399" customFormat="1" outlineLevel="2" spans="1:7">
      <c r="A1212" s="414">
        <v>2200507</v>
      </c>
      <c r="B1212" s="415" t="s">
        <v>949</v>
      </c>
      <c r="C1212" s="416"/>
      <c r="D1212" s="416"/>
      <c r="E1212" s="416"/>
      <c r="F1212" s="417">
        <f t="shared" si="41"/>
        <v>0</v>
      </c>
      <c r="G1212" s="417">
        <f t="shared" si="42"/>
        <v>0</v>
      </c>
    </row>
    <row r="1213" s="399" customFormat="1" outlineLevel="2" spans="1:7">
      <c r="A1213" s="414">
        <v>2200508</v>
      </c>
      <c r="B1213" s="415" t="s">
        <v>950</v>
      </c>
      <c r="C1213" s="416"/>
      <c r="D1213" s="416"/>
      <c r="E1213" s="416"/>
      <c r="F1213" s="417">
        <f t="shared" si="41"/>
        <v>0</v>
      </c>
      <c r="G1213" s="417">
        <f t="shared" si="42"/>
        <v>0</v>
      </c>
    </row>
    <row r="1214" s="399" customFormat="1" outlineLevel="2" spans="1:7">
      <c r="A1214" s="414">
        <v>2200509</v>
      </c>
      <c r="B1214" s="415" t="s">
        <v>951</v>
      </c>
      <c r="C1214" s="416"/>
      <c r="D1214" s="416"/>
      <c r="E1214" s="416"/>
      <c r="F1214" s="417">
        <f t="shared" si="41"/>
        <v>0</v>
      </c>
      <c r="G1214" s="417">
        <f t="shared" si="42"/>
        <v>0</v>
      </c>
    </row>
    <row r="1215" s="399" customFormat="1" outlineLevel="2" spans="1:7">
      <c r="A1215" s="414">
        <v>2200510</v>
      </c>
      <c r="B1215" s="415" t="s">
        <v>952</v>
      </c>
      <c r="C1215" s="416"/>
      <c r="D1215" s="416"/>
      <c r="E1215" s="416"/>
      <c r="F1215" s="417">
        <f t="shared" si="41"/>
        <v>0</v>
      </c>
      <c r="G1215" s="417">
        <f t="shared" si="42"/>
        <v>0</v>
      </c>
    </row>
    <row r="1216" s="399" customFormat="1" outlineLevel="2" spans="1:7">
      <c r="A1216" s="414">
        <v>2200511</v>
      </c>
      <c r="B1216" s="415" t="s">
        <v>953</v>
      </c>
      <c r="C1216" s="416"/>
      <c r="D1216" s="416"/>
      <c r="E1216" s="416"/>
      <c r="F1216" s="417">
        <f t="shared" si="41"/>
        <v>0</v>
      </c>
      <c r="G1216" s="417">
        <f t="shared" si="42"/>
        <v>0</v>
      </c>
    </row>
    <row r="1217" s="399" customFormat="1" outlineLevel="2" spans="1:7">
      <c r="A1217" s="414">
        <v>2200512</v>
      </c>
      <c r="B1217" s="415" t="s">
        <v>954</v>
      </c>
      <c r="C1217" s="416"/>
      <c r="D1217" s="416"/>
      <c r="E1217" s="416"/>
      <c r="F1217" s="417">
        <f t="shared" si="41"/>
        <v>0</v>
      </c>
      <c r="G1217" s="417">
        <f t="shared" si="42"/>
        <v>0</v>
      </c>
    </row>
    <row r="1218" s="399" customFormat="1" outlineLevel="2" spans="1:7">
      <c r="A1218" s="414">
        <v>2200513</v>
      </c>
      <c r="B1218" s="415" t="s">
        <v>955</v>
      </c>
      <c r="C1218" s="416"/>
      <c r="D1218" s="416"/>
      <c r="E1218" s="416"/>
      <c r="F1218" s="417">
        <f t="shared" si="41"/>
        <v>0</v>
      </c>
      <c r="G1218" s="417">
        <f t="shared" si="42"/>
        <v>0</v>
      </c>
    </row>
    <row r="1219" s="399" customFormat="1" outlineLevel="2" spans="1:7">
      <c r="A1219" s="414">
        <v>2200514</v>
      </c>
      <c r="B1219" s="415" t="s">
        <v>956</v>
      </c>
      <c r="C1219" s="416"/>
      <c r="D1219" s="416"/>
      <c r="E1219" s="416"/>
      <c r="F1219" s="417">
        <f t="shared" si="41"/>
        <v>0</v>
      </c>
      <c r="G1219" s="417">
        <f t="shared" si="42"/>
        <v>0</v>
      </c>
    </row>
    <row r="1220" s="399" customFormat="1" outlineLevel="2" spans="1:7">
      <c r="A1220" s="414">
        <v>2200599</v>
      </c>
      <c r="B1220" s="415" t="s">
        <v>957</v>
      </c>
      <c r="C1220" s="416"/>
      <c r="D1220" s="416"/>
      <c r="E1220" s="416"/>
      <c r="F1220" s="417">
        <f t="shared" si="41"/>
        <v>0</v>
      </c>
      <c r="G1220" s="417">
        <f t="shared" si="42"/>
        <v>0</v>
      </c>
    </row>
    <row r="1221" s="399" customFormat="1" ht="27" outlineLevel="1" spans="1:7">
      <c r="A1221" s="412">
        <v>22099</v>
      </c>
      <c r="B1221" s="413" t="s">
        <v>958</v>
      </c>
      <c r="C1221" s="410">
        <f>SUM(C1222)</f>
        <v>70</v>
      </c>
      <c r="D1221" s="410">
        <f>SUM(D1222)</f>
        <v>429.433086</v>
      </c>
      <c r="E1221" s="410">
        <f>SUM(E1222)</f>
        <v>0</v>
      </c>
      <c r="F1221" s="411">
        <f t="shared" si="41"/>
        <v>0</v>
      </c>
      <c r="G1221" s="411">
        <f t="shared" si="42"/>
        <v>0</v>
      </c>
    </row>
    <row r="1222" s="399" customFormat="1" ht="27" outlineLevel="2" spans="1:7">
      <c r="A1222" s="414">
        <v>2209999</v>
      </c>
      <c r="B1222" s="415" t="s">
        <v>958</v>
      </c>
      <c r="C1222" s="416">
        <v>70</v>
      </c>
      <c r="D1222" s="416">
        <v>429.433086</v>
      </c>
      <c r="E1222" s="416">
        <v>0</v>
      </c>
      <c r="F1222" s="417">
        <f t="shared" si="41"/>
        <v>0</v>
      </c>
      <c r="G1222" s="417">
        <f t="shared" si="42"/>
        <v>0</v>
      </c>
    </row>
    <row r="1223" s="401" customFormat="1" ht="20" customHeight="1" spans="1:7">
      <c r="A1223" s="408">
        <v>221</v>
      </c>
      <c r="B1223" s="409" t="s">
        <v>959</v>
      </c>
      <c r="C1223" s="410">
        <f>SUM(C1224,C1239,C1243)</f>
        <v>2300</v>
      </c>
      <c r="D1223" s="410">
        <f>SUM(D1224,D1239,D1243)</f>
        <v>2676.202347</v>
      </c>
      <c r="E1223" s="410">
        <f>SUM(E1224,E1239,E1243)</f>
        <v>2500</v>
      </c>
      <c r="F1223" s="411">
        <f t="shared" si="41"/>
        <v>1.08695652173913</v>
      </c>
      <c r="G1223" s="411">
        <f t="shared" si="42"/>
        <v>0.934159557405096</v>
      </c>
    </row>
    <row r="1224" s="399" customFormat="1" outlineLevel="1" spans="1:7">
      <c r="A1224" s="412">
        <v>22101</v>
      </c>
      <c r="B1224" s="413" t="s">
        <v>960</v>
      </c>
      <c r="C1224" s="410">
        <f>SUM(C1225:C1238)</f>
        <v>80</v>
      </c>
      <c r="D1224" s="410">
        <f>SUM(D1225:D1238)</f>
        <v>103</v>
      </c>
      <c r="E1224" s="410">
        <f>SUM(E1225:E1238)</f>
        <v>0</v>
      </c>
      <c r="F1224" s="411">
        <f t="shared" si="41"/>
        <v>0</v>
      </c>
      <c r="G1224" s="411">
        <f t="shared" si="42"/>
        <v>0</v>
      </c>
    </row>
    <row r="1225" s="399" customFormat="1" outlineLevel="2" spans="1:7">
      <c r="A1225" s="414">
        <v>2210101</v>
      </c>
      <c r="B1225" s="415" t="s">
        <v>961</v>
      </c>
      <c r="C1225" s="416"/>
      <c r="D1225" s="416"/>
      <c r="E1225" s="416"/>
      <c r="F1225" s="417">
        <f t="shared" si="41"/>
        <v>0</v>
      </c>
      <c r="G1225" s="417">
        <f t="shared" si="42"/>
        <v>0</v>
      </c>
    </row>
    <row r="1226" s="399" customFormat="1" outlineLevel="2" spans="1:7">
      <c r="A1226" s="414">
        <v>2210102</v>
      </c>
      <c r="B1226" s="415" t="s">
        <v>962</v>
      </c>
      <c r="C1226" s="416"/>
      <c r="D1226" s="416"/>
      <c r="E1226" s="416"/>
      <c r="F1226" s="417">
        <f t="shared" si="41"/>
        <v>0</v>
      </c>
      <c r="G1226" s="417">
        <f t="shared" si="42"/>
        <v>0</v>
      </c>
    </row>
    <row r="1227" s="399" customFormat="1" outlineLevel="2" spans="1:7">
      <c r="A1227" s="414">
        <v>2210103</v>
      </c>
      <c r="B1227" s="415" t="s">
        <v>963</v>
      </c>
      <c r="C1227" s="416"/>
      <c r="D1227" s="416"/>
      <c r="E1227" s="416"/>
      <c r="F1227" s="417">
        <f t="shared" si="41"/>
        <v>0</v>
      </c>
      <c r="G1227" s="417">
        <f t="shared" si="42"/>
        <v>0</v>
      </c>
    </row>
    <row r="1228" s="399" customFormat="1" ht="27" outlineLevel="2" spans="1:7">
      <c r="A1228" s="414">
        <v>2210104</v>
      </c>
      <c r="B1228" s="415" t="s">
        <v>964</v>
      </c>
      <c r="C1228" s="416"/>
      <c r="D1228" s="416"/>
      <c r="E1228" s="416"/>
      <c r="F1228" s="417">
        <f t="shared" si="41"/>
        <v>0</v>
      </c>
      <c r="G1228" s="417">
        <f t="shared" si="42"/>
        <v>0</v>
      </c>
    </row>
    <row r="1229" s="399" customFormat="1" outlineLevel="2" spans="1:7">
      <c r="A1229" s="414">
        <v>2210105</v>
      </c>
      <c r="B1229" s="415" t="s">
        <v>965</v>
      </c>
      <c r="C1229" s="416"/>
      <c r="D1229" s="416">
        <v>26</v>
      </c>
      <c r="E1229" s="416"/>
      <c r="F1229" s="417">
        <f t="shared" si="41"/>
        <v>0</v>
      </c>
      <c r="G1229" s="417">
        <f t="shared" si="42"/>
        <v>0</v>
      </c>
    </row>
    <row r="1230" s="399" customFormat="1" outlineLevel="2" spans="1:7">
      <c r="A1230" s="414">
        <v>2210106</v>
      </c>
      <c r="B1230" s="415" t="s">
        <v>966</v>
      </c>
      <c r="C1230" s="416"/>
      <c r="D1230" s="416"/>
      <c r="E1230" s="416"/>
      <c r="F1230" s="417">
        <f t="shared" si="41"/>
        <v>0</v>
      </c>
      <c r="G1230" s="417">
        <f t="shared" si="42"/>
        <v>0</v>
      </c>
    </row>
    <row r="1231" s="399" customFormat="1" outlineLevel="2" spans="1:7">
      <c r="A1231" s="414">
        <v>2210107</v>
      </c>
      <c r="B1231" s="415" t="s">
        <v>967</v>
      </c>
      <c r="C1231" s="416"/>
      <c r="D1231" s="416"/>
      <c r="E1231" s="416"/>
      <c r="F1231" s="417">
        <f t="shared" si="41"/>
        <v>0</v>
      </c>
      <c r="G1231" s="417">
        <f t="shared" si="42"/>
        <v>0</v>
      </c>
    </row>
    <row r="1232" s="399" customFormat="1" outlineLevel="2" spans="1:7">
      <c r="A1232" s="414">
        <v>2210108</v>
      </c>
      <c r="B1232" s="415" t="s">
        <v>968</v>
      </c>
      <c r="C1232" s="416"/>
      <c r="D1232" s="416"/>
      <c r="E1232" s="416"/>
      <c r="F1232" s="417">
        <f t="shared" si="41"/>
        <v>0</v>
      </c>
      <c r="G1232" s="417">
        <f t="shared" si="42"/>
        <v>0</v>
      </c>
    </row>
    <row r="1233" s="399" customFormat="1" outlineLevel="2" spans="1:7">
      <c r="A1233" s="414">
        <v>2210109</v>
      </c>
      <c r="B1233" s="415" t="s">
        <v>969</v>
      </c>
      <c r="C1233" s="416"/>
      <c r="D1233" s="416"/>
      <c r="E1233" s="416"/>
      <c r="F1233" s="417">
        <f t="shared" si="41"/>
        <v>0</v>
      </c>
      <c r="G1233" s="417">
        <f t="shared" si="42"/>
        <v>0</v>
      </c>
    </row>
    <row r="1234" s="399" customFormat="1" outlineLevel="2" spans="1:7">
      <c r="A1234" s="414">
        <v>2210110</v>
      </c>
      <c r="B1234" s="415" t="s">
        <v>970</v>
      </c>
      <c r="C1234" s="416"/>
      <c r="D1234" s="416"/>
      <c r="E1234" s="416"/>
      <c r="F1234" s="417">
        <f t="shared" si="41"/>
        <v>0</v>
      </c>
      <c r="G1234" s="417">
        <f t="shared" si="42"/>
        <v>0</v>
      </c>
    </row>
    <row r="1235" s="399" customFormat="1" outlineLevel="2" spans="1:7">
      <c r="A1235" s="420" t="s">
        <v>971</v>
      </c>
      <c r="B1235" s="415" t="s">
        <v>972</v>
      </c>
      <c r="C1235" s="416"/>
      <c r="D1235" s="416"/>
      <c r="E1235" s="416"/>
      <c r="F1235" s="417">
        <f t="shared" si="41"/>
        <v>0</v>
      </c>
      <c r="G1235" s="417">
        <f t="shared" si="42"/>
        <v>0</v>
      </c>
    </row>
    <row r="1236" s="399" customFormat="1" outlineLevel="2" spans="1:7">
      <c r="A1236" s="420" t="s">
        <v>973</v>
      </c>
      <c r="B1236" s="415" t="s">
        <v>974</v>
      </c>
      <c r="C1236" s="416"/>
      <c r="D1236" s="416"/>
      <c r="E1236" s="416"/>
      <c r="F1236" s="417">
        <f t="shared" si="41"/>
        <v>0</v>
      </c>
      <c r="G1236" s="417">
        <f t="shared" si="42"/>
        <v>0</v>
      </c>
    </row>
    <row r="1237" s="399" customFormat="1" outlineLevel="2" spans="1:7">
      <c r="A1237" s="420" t="s">
        <v>975</v>
      </c>
      <c r="B1237" s="415" t="s">
        <v>976</v>
      </c>
      <c r="C1237" s="416"/>
      <c r="D1237" s="416"/>
      <c r="E1237" s="416"/>
      <c r="F1237" s="417">
        <f t="shared" si="41"/>
        <v>0</v>
      </c>
      <c r="G1237" s="417">
        <f t="shared" si="42"/>
        <v>0</v>
      </c>
    </row>
    <row r="1238" s="399" customFormat="1" outlineLevel="2" spans="1:7">
      <c r="A1238" s="414">
        <v>2210199</v>
      </c>
      <c r="B1238" s="415" t="s">
        <v>977</v>
      </c>
      <c r="C1238" s="416">
        <v>80</v>
      </c>
      <c r="D1238" s="416">
        <v>77</v>
      </c>
      <c r="E1238" s="416"/>
      <c r="F1238" s="417">
        <f t="shared" si="41"/>
        <v>0</v>
      </c>
      <c r="G1238" s="417">
        <f t="shared" si="42"/>
        <v>0</v>
      </c>
    </row>
    <row r="1239" s="399" customFormat="1" outlineLevel="1" spans="1:7">
      <c r="A1239" s="412">
        <v>22102</v>
      </c>
      <c r="B1239" s="413" t="s">
        <v>978</v>
      </c>
      <c r="C1239" s="410">
        <f>SUM(C1240:C1242)</f>
        <v>2220</v>
      </c>
      <c r="D1239" s="410">
        <f>SUM(D1240:D1242)</f>
        <v>2573.202347</v>
      </c>
      <c r="E1239" s="410">
        <f>SUM(E1240:E1242)</f>
        <v>2500</v>
      </c>
      <c r="F1239" s="411">
        <f t="shared" si="41"/>
        <v>1.12612612612613</v>
      </c>
      <c r="G1239" s="411">
        <f t="shared" si="42"/>
        <v>0.971552044056954</v>
      </c>
    </row>
    <row r="1240" s="399" customFormat="1" outlineLevel="2" spans="1:7">
      <c r="A1240" s="414">
        <v>2210201</v>
      </c>
      <c r="B1240" s="415" t="s">
        <v>979</v>
      </c>
      <c r="C1240" s="416">
        <v>2220</v>
      </c>
      <c r="D1240" s="416">
        <v>2573.202347</v>
      </c>
      <c r="E1240" s="416">
        <v>2500</v>
      </c>
      <c r="F1240" s="417">
        <f t="shared" si="41"/>
        <v>1.12612612612613</v>
      </c>
      <c r="G1240" s="417">
        <f t="shared" si="42"/>
        <v>0.971552044056954</v>
      </c>
    </row>
    <row r="1241" s="399" customFormat="1" outlineLevel="2" spans="1:7">
      <c r="A1241" s="414">
        <v>2210202</v>
      </c>
      <c r="B1241" s="415" t="s">
        <v>980</v>
      </c>
      <c r="C1241" s="416"/>
      <c r="D1241" s="416"/>
      <c r="E1241" s="416"/>
      <c r="F1241" s="417">
        <f t="shared" si="41"/>
        <v>0</v>
      </c>
      <c r="G1241" s="417">
        <f t="shared" si="42"/>
        <v>0</v>
      </c>
    </row>
    <row r="1242" s="399" customFormat="1" outlineLevel="2" spans="1:7">
      <c r="A1242" s="414">
        <v>2210203</v>
      </c>
      <c r="B1242" s="415" t="s">
        <v>981</v>
      </c>
      <c r="C1242" s="416"/>
      <c r="D1242" s="416"/>
      <c r="E1242" s="416"/>
      <c r="F1242" s="417">
        <f t="shared" si="41"/>
        <v>0</v>
      </c>
      <c r="G1242" s="417">
        <f t="shared" si="42"/>
        <v>0</v>
      </c>
    </row>
    <row r="1243" s="399" customFormat="1" outlineLevel="1" spans="1:7">
      <c r="A1243" s="412">
        <v>22103</v>
      </c>
      <c r="B1243" s="413" t="s">
        <v>982</v>
      </c>
      <c r="C1243" s="410">
        <f>SUM(C1244:C1246)</f>
        <v>0</v>
      </c>
      <c r="D1243" s="410">
        <f>SUM(D1244:D1246)</f>
        <v>0</v>
      </c>
      <c r="E1243" s="410">
        <f>SUM(E1244:E1246)</f>
        <v>0</v>
      </c>
      <c r="F1243" s="411">
        <f t="shared" si="41"/>
        <v>0</v>
      </c>
      <c r="G1243" s="411">
        <f t="shared" si="42"/>
        <v>0</v>
      </c>
    </row>
    <row r="1244" s="399" customFormat="1" ht="27" outlineLevel="2" spans="1:7">
      <c r="A1244" s="414">
        <v>2210301</v>
      </c>
      <c r="B1244" s="415" t="s">
        <v>983</v>
      </c>
      <c r="C1244" s="416"/>
      <c r="D1244" s="416"/>
      <c r="E1244" s="416"/>
      <c r="F1244" s="417">
        <f t="shared" si="41"/>
        <v>0</v>
      </c>
      <c r="G1244" s="417">
        <f t="shared" si="42"/>
        <v>0</v>
      </c>
    </row>
    <row r="1245" s="399" customFormat="1" outlineLevel="2" spans="1:7">
      <c r="A1245" s="414">
        <v>2210302</v>
      </c>
      <c r="B1245" s="415" t="s">
        <v>984</v>
      </c>
      <c r="C1245" s="416"/>
      <c r="D1245" s="416"/>
      <c r="E1245" s="416"/>
      <c r="F1245" s="417">
        <f t="shared" si="41"/>
        <v>0</v>
      </c>
      <c r="G1245" s="417">
        <f t="shared" si="42"/>
        <v>0</v>
      </c>
    </row>
    <row r="1246" s="399" customFormat="1" outlineLevel="2" spans="1:7">
      <c r="A1246" s="414">
        <v>2210399</v>
      </c>
      <c r="B1246" s="415" t="s">
        <v>985</v>
      </c>
      <c r="C1246" s="416"/>
      <c r="D1246" s="416"/>
      <c r="E1246" s="416"/>
      <c r="F1246" s="417">
        <f t="shared" si="41"/>
        <v>0</v>
      </c>
      <c r="G1246" s="417">
        <f t="shared" si="42"/>
        <v>0</v>
      </c>
    </row>
    <row r="1247" s="401" customFormat="1" ht="20" customHeight="1" spans="1:7">
      <c r="A1247" s="408">
        <v>222</v>
      </c>
      <c r="B1247" s="409" t="s">
        <v>986</v>
      </c>
      <c r="C1247" s="410">
        <f>SUM(C1248,C1266,C1273,C1279)</f>
        <v>200</v>
      </c>
      <c r="D1247" s="410">
        <f>SUM(D1248,D1266,D1273,D1279)</f>
        <v>61.6209</v>
      </c>
      <c r="E1247" s="410">
        <f>SUM(E1248,E1266,E1273,E1279)</f>
        <v>60</v>
      </c>
      <c r="F1247" s="411">
        <f t="shared" si="41"/>
        <v>0.3</v>
      </c>
      <c r="G1247" s="411">
        <f t="shared" si="42"/>
        <v>0.973695613014416</v>
      </c>
    </row>
    <row r="1248" s="399" customFormat="1" outlineLevel="1" spans="1:7">
      <c r="A1248" s="412">
        <v>22201</v>
      </c>
      <c r="B1248" s="413" t="s">
        <v>987</v>
      </c>
      <c r="C1248" s="410">
        <f>SUM(C1249:C1265)</f>
        <v>200</v>
      </c>
      <c r="D1248" s="410">
        <f>SUM(D1249:D1265)</f>
        <v>61.6209</v>
      </c>
      <c r="E1248" s="410">
        <f>SUM(E1249:E1265)</f>
        <v>60</v>
      </c>
      <c r="F1248" s="411">
        <f t="shared" si="41"/>
        <v>0.3</v>
      </c>
      <c r="G1248" s="411">
        <f t="shared" si="42"/>
        <v>0.973695613014416</v>
      </c>
    </row>
    <row r="1249" s="399" customFormat="1" outlineLevel="2" spans="1:7">
      <c r="A1249" s="414">
        <v>2220101</v>
      </c>
      <c r="B1249" s="415" t="s">
        <v>69</v>
      </c>
      <c r="C1249" s="416"/>
      <c r="D1249" s="416"/>
      <c r="E1249" s="416"/>
      <c r="F1249" s="417">
        <f t="shared" si="41"/>
        <v>0</v>
      </c>
      <c r="G1249" s="417">
        <f t="shared" si="42"/>
        <v>0</v>
      </c>
    </row>
    <row r="1250" s="399" customFormat="1" outlineLevel="2" spans="1:7">
      <c r="A1250" s="414">
        <v>2220102</v>
      </c>
      <c r="B1250" s="415" t="s">
        <v>70</v>
      </c>
      <c r="C1250" s="416"/>
      <c r="D1250" s="416"/>
      <c r="E1250" s="416"/>
      <c r="F1250" s="417">
        <f t="shared" si="41"/>
        <v>0</v>
      </c>
      <c r="G1250" s="417">
        <f t="shared" si="42"/>
        <v>0</v>
      </c>
    </row>
    <row r="1251" s="399" customFormat="1" outlineLevel="2" spans="1:7">
      <c r="A1251" s="414">
        <v>2220103</v>
      </c>
      <c r="B1251" s="415" t="s">
        <v>71</v>
      </c>
      <c r="C1251" s="416"/>
      <c r="D1251" s="416"/>
      <c r="E1251" s="416"/>
      <c r="F1251" s="417">
        <f t="shared" si="41"/>
        <v>0</v>
      </c>
      <c r="G1251" s="417">
        <f t="shared" si="42"/>
        <v>0</v>
      </c>
    </row>
    <row r="1252" s="399" customFormat="1" outlineLevel="2" spans="1:7">
      <c r="A1252" s="414">
        <v>2220104</v>
      </c>
      <c r="B1252" s="415" t="s">
        <v>988</v>
      </c>
      <c r="C1252" s="416"/>
      <c r="D1252" s="416"/>
      <c r="E1252" s="416"/>
      <c r="F1252" s="417">
        <f t="shared" si="41"/>
        <v>0</v>
      </c>
      <c r="G1252" s="417">
        <f t="shared" si="42"/>
        <v>0</v>
      </c>
    </row>
    <row r="1253" s="399" customFormat="1" outlineLevel="2" spans="1:7">
      <c r="A1253" s="414">
        <v>2220105</v>
      </c>
      <c r="B1253" s="415" t="s">
        <v>989</v>
      </c>
      <c r="C1253" s="416"/>
      <c r="D1253" s="416"/>
      <c r="E1253" s="416"/>
      <c r="F1253" s="417">
        <f t="shared" si="41"/>
        <v>0</v>
      </c>
      <c r="G1253" s="417">
        <f t="shared" si="42"/>
        <v>0</v>
      </c>
    </row>
    <row r="1254" s="399" customFormat="1" outlineLevel="2" spans="1:7">
      <c r="A1254" s="414">
        <v>2220106</v>
      </c>
      <c r="B1254" s="415" t="s">
        <v>990</v>
      </c>
      <c r="C1254" s="416"/>
      <c r="D1254" s="416"/>
      <c r="E1254" s="416"/>
      <c r="F1254" s="417">
        <f t="shared" si="41"/>
        <v>0</v>
      </c>
      <c r="G1254" s="417">
        <f t="shared" si="42"/>
        <v>0</v>
      </c>
    </row>
    <row r="1255" s="399" customFormat="1" outlineLevel="2" spans="1:7">
      <c r="A1255" s="414">
        <v>2220107</v>
      </c>
      <c r="B1255" s="415" t="s">
        <v>991</v>
      </c>
      <c r="C1255" s="416"/>
      <c r="D1255" s="416"/>
      <c r="E1255" s="416"/>
      <c r="F1255" s="417">
        <f t="shared" si="41"/>
        <v>0</v>
      </c>
      <c r="G1255" s="417">
        <f t="shared" si="42"/>
        <v>0</v>
      </c>
    </row>
    <row r="1256" s="399" customFormat="1" outlineLevel="2" spans="1:7">
      <c r="A1256" s="414">
        <v>2220112</v>
      </c>
      <c r="B1256" s="415" t="s">
        <v>992</v>
      </c>
      <c r="C1256" s="416"/>
      <c r="D1256" s="416"/>
      <c r="E1256" s="416"/>
      <c r="F1256" s="417">
        <f t="shared" si="41"/>
        <v>0</v>
      </c>
      <c r="G1256" s="417">
        <f t="shared" si="42"/>
        <v>0</v>
      </c>
    </row>
    <row r="1257" s="399" customFormat="1" outlineLevel="2" spans="1:7">
      <c r="A1257" s="414">
        <v>2220113</v>
      </c>
      <c r="B1257" s="415" t="s">
        <v>993</v>
      </c>
      <c r="C1257" s="416"/>
      <c r="D1257" s="416"/>
      <c r="E1257" s="416"/>
      <c r="F1257" s="417">
        <f t="shared" si="41"/>
        <v>0</v>
      </c>
      <c r="G1257" s="417">
        <f t="shared" si="42"/>
        <v>0</v>
      </c>
    </row>
    <row r="1258" s="399" customFormat="1" outlineLevel="2" spans="1:7">
      <c r="A1258" s="414">
        <v>2220114</v>
      </c>
      <c r="B1258" s="415" t="s">
        <v>994</v>
      </c>
      <c r="C1258" s="416"/>
      <c r="D1258" s="416"/>
      <c r="E1258" s="416"/>
      <c r="F1258" s="417">
        <f t="shared" si="41"/>
        <v>0</v>
      </c>
      <c r="G1258" s="417">
        <f t="shared" si="42"/>
        <v>0</v>
      </c>
    </row>
    <row r="1259" s="399" customFormat="1" outlineLevel="2" spans="1:7">
      <c r="A1259" s="414">
        <v>2220115</v>
      </c>
      <c r="B1259" s="415" t="s">
        <v>995</v>
      </c>
      <c r="C1259" s="416"/>
      <c r="D1259" s="416"/>
      <c r="E1259" s="416"/>
      <c r="F1259" s="417">
        <f t="shared" si="41"/>
        <v>0</v>
      </c>
      <c r="G1259" s="417">
        <f t="shared" si="42"/>
        <v>0</v>
      </c>
    </row>
    <row r="1260" s="399" customFormat="1" outlineLevel="2" spans="1:7">
      <c r="A1260" s="414">
        <v>2220118</v>
      </c>
      <c r="B1260" s="415" t="s">
        <v>996</v>
      </c>
      <c r="C1260" s="416"/>
      <c r="D1260" s="416"/>
      <c r="E1260" s="416"/>
      <c r="F1260" s="417">
        <f t="shared" si="41"/>
        <v>0</v>
      </c>
      <c r="G1260" s="417">
        <f t="shared" si="42"/>
        <v>0</v>
      </c>
    </row>
    <row r="1261" s="399" customFormat="1" outlineLevel="2" spans="1:7">
      <c r="A1261" s="414">
        <v>2220119</v>
      </c>
      <c r="B1261" s="415" t="s">
        <v>997</v>
      </c>
      <c r="C1261" s="416"/>
      <c r="D1261" s="416"/>
      <c r="E1261" s="416"/>
      <c r="F1261" s="417">
        <f t="shared" si="41"/>
        <v>0</v>
      </c>
      <c r="G1261" s="417">
        <f t="shared" si="42"/>
        <v>0</v>
      </c>
    </row>
    <row r="1262" s="399" customFormat="1" outlineLevel="2" spans="1:7">
      <c r="A1262" s="414">
        <v>2220120</v>
      </c>
      <c r="B1262" s="415" t="s">
        <v>998</v>
      </c>
      <c r="C1262" s="416"/>
      <c r="D1262" s="416"/>
      <c r="E1262" s="416"/>
      <c r="F1262" s="417">
        <f t="shared" si="41"/>
        <v>0</v>
      </c>
      <c r="G1262" s="417">
        <f t="shared" si="42"/>
        <v>0</v>
      </c>
    </row>
    <row r="1263" s="399" customFormat="1" outlineLevel="2" spans="1:7">
      <c r="A1263" s="414">
        <v>2220121</v>
      </c>
      <c r="B1263" s="415" t="s">
        <v>999</v>
      </c>
      <c r="C1263" s="416"/>
      <c r="D1263" s="416"/>
      <c r="E1263" s="416"/>
      <c r="F1263" s="417">
        <f t="shared" si="41"/>
        <v>0</v>
      </c>
      <c r="G1263" s="417">
        <f t="shared" si="42"/>
        <v>0</v>
      </c>
    </row>
    <row r="1264" s="399" customFormat="1" outlineLevel="2" spans="1:7">
      <c r="A1264" s="414">
        <v>2220150</v>
      </c>
      <c r="B1264" s="415" t="s">
        <v>78</v>
      </c>
      <c r="C1264" s="416"/>
      <c r="D1264" s="416"/>
      <c r="E1264" s="416"/>
      <c r="F1264" s="417">
        <f t="shared" si="41"/>
        <v>0</v>
      </c>
      <c r="G1264" s="417">
        <f t="shared" si="42"/>
        <v>0</v>
      </c>
    </row>
    <row r="1265" s="399" customFormat="1" outlineLevel="2" spans="1:7">
      <c r="A1265" s="414">
        <v>2220199</v>
      </c>
      <c r="B1265" s="415" t="s">
        <v>1000</v>
      </c>
      <c r="C1265" s="416">
        <v>200</v>
      </c>
      <c r="D1265" s="416">
        <v>61.6209</v>
      </c>
      <c r="E1265" s="416">
        <v>60</v>
      </c>
      <c r="F1265" s="417">
        <f t="shared" si="41"/>
        <v>0.3</v>
      </c>
      <c r="G1265" s="417">
        <f t="shared" si="42"/>
        <v>0.973695613014416</v>
      </c>
    </row>
    <row r="1266" s="399" customFormat="1" outlineLevel="1" spans="1:7">
      <c r="A1266" s="412">
        <v>22203</v>
      </c>
      <c r="B1266" s="413" t="s">
        <v>1001</v>
      </c>
      <c r="C1266" s="410">
        <f>SUM(C1267:C1272)</f>
        <v>0</v>
      </c>
      <c r="D1266" s="410">
        <f>SUM(D1267:D1272)</f>
        <v>0</v>
      </c>
      <c r="E1266" s="410">
        <f>SUM(E1267:E1272)</f>
        <v>0</v>
      </c>
      <c r="F1266" s="411">
        <f t="shared" si="41"/>
        <v>0</v>
      </c>
      <c r="G1266" s="411">
        <f t="shared" si="42"/>
        <v>0</v>
      </c>
    </row>
    <row r="1267" s="399" customFormat="1" outlineLevel="2" spans="1:7">
      <c r="A1267" s="414">
        <v>2220301</v>
      </c>
      <c r="B1267" s="415" t="s">
        <v>1002</v>
      </c>
      <c r="C1267" s="416"/>
      <c r="D1267" s="416"/>
      <c r="E1267" s="416"/>
      <c r="F1267" s="417">
        <f t="shared" si="41"/>
        <v>0</v>
      </c>
      <c r="G1267" s="417">
        <f t="shared" si="42"/>
        <v>0</v>
      </c>
    </row>
    <row r="1268" s="399" customFormat="1" outlineLevel="2" spans="1:7">
      <c r="A1268" s="414">
        <v>2220303</v>
      </c>
      <c r="B1268" s="415" t="s">
        <v>1003</v>
      </c>
      <c r="C1268" s="416"/>
      <c r="D1268" s="416"/>
      <c r="E1268" s="416"/>
      <c r="F1268" s="417">
        <f t="shared" ref="F1268:F1331" si="43">IF(C1268&gt;0,E1268/C1268,0)</f>
        <v>0</v>
      </c>
      <c r="G1268" s="417">
        <f t="shared" ref="G1268:G1331" si="44">IF(D1268&gt;0,E1268/D1268,0)</f>
        <v>0</v>
      </c>
    </row>
    <row r="1269" s="399" customFormat="1" outlineLevel="2" spans="1:7">
      <c r="A1269" s="414">
        <v>2220304</v>
      </c>
      <c r="B1269" s="415" t="s">
        <v>1004</v>
      </c>
      <c r="C1269" s="416"/>
      <c r="D1269" s="416"/>
      <c r="E1269" s="416"/>
      <c r="F1269" s="417">
        <f t="shared" si="43"/>
        <v>0</v>
      </c>
      <c r="G1269" s="417">
        <f t="shared" si="44"/>
        <v>0</v>
      </c>
    </row>
    <row r="1270" s="399" customFormat="1" outlineLevel="2" spans="1:7">
      <c r="A1270" s="414">
        <v>2220305</v>
      </c>
      <c r="B1270" s="415" t="s">
        <v>1005</v>
      </c>
      <c r="C1270" s="416"/>
      <c r="D1270" s="416"/>
      <c r="E1270" s="416"/>
      <c r="F1270" s="417">
        <f t="shared" si="43"/>
        <v>0</v>
      </c>
      <c r="G1270" s="417">
        <f t="shared" si="44"/>
        <v>0</v>
      </c>
    </row>
    <row r="1271" s="399" customFormat="1" outlineLevel="2" spans="1:7">
      <c r="A1271" s="414">
        <v>2220306</v>
      </c>
      <c r="B1271" s="415" t="s">
        <v>1006</v>
      </c>
      <c r="C1271" s="416"/>
      <c r="D1271" s="416"/>
      <c r="E1271" s="416"/>
      <c r="F1271" s="417">
        <f t="shared" si="43"/>
        <v>0</v>
      </c>
      <c r="G1271" s="417">
        <f t="shared" si="44"/>
        <v>0</v>
      </c>
    </row>
    <row r="1272" s="399" customFormat="1" outlineLevel="2" spans="1:7">
      <c r="A1272" s="414">
        <v>2220399</v>
      </c>
      <c r="B1272" s="415" t="s">
        <v>1007</v>
      </c>
      <c r="C1272" s="416"/>
      <c r="D1272" s="416"/>
      <c r="E1272" s="416"/>
      <c r="F1272" s="417">
        <f t="shared" si="43"/>
        <v>0</v>
      </c>
      <c r="G1272" s="417">
        <f t="shared" si="44"/>
        <v>0</v>
      </c>
    </row>
    <row r="1273" s="399" customFormat="1" outlineLevel="1" spans="1:7">
      <c r="A1273" s="412">
        <v>22204</v>
      </c>
      <c r="B1273" s="413" t="s">
        <v>1008</v>
      </c>
      <c r="C1273" s="410">
        <f>SUM(C1274:C1278)</f>
        <v>0</v>
      </c>
      <c r="D1273" s="410">
        <f>SUM(D1274:D1278)</f>
        <v>0</v>
      </c>
      <c r="E1273" s="410">
        <f>SUM(E1274:E1278)</f>
        <v>0</v>
      </c>
      <c r="F1273" s="411">
        <f t="shared" si="43"/>
        <v>0</v>
      </c>
      <c r="G1273" s="411">
        <f t="shared" si="44"/>
        <v>0</v>
      </c>
    </row>
    <row r="1274" s="399" customFormat="1" outlineLevel="2" spans="1:7">
      <c r="A1274" s="414">
        <v>2220401</v>
      </c>
      <c r="B1274" s="415" t="s">
        <v>1009</v>
      </c>
      <c r="C1274" s="416"/>
      <c r="D1274" s="416"/>
      <c r="E1274" s="416"/>
      <c r="F1274" s="417">
        <f t="shared" si="43"/>
        <v>0</v>
      </c>
      <c r="G1274" s="417">
        <f t="shared" si="44"/>
        <v>0</v>
      </c>
    </row>
    <row r="1275" s="399" customFormat="1" outlineLevel="2" spans="1:7">
      <c r="A1275" s="414">
        <v>2220402</v>
      </c>
      <c r="B1275" s="415" t="s">
        <v>1010</v>
      </c>
      <c r="C1275" s="416"/>
      <c r="D1275" s="416"/>
      <c r="E1275" s="416"/>
      <c r="F1275" s="417">
        <f t="shared" si="43"/>
        <v>0</v>
      </c>
      <c r="G1275" s="417">
        <f t="shared" si="44"/>
        <v>0</v>
      </c>
    </row>
    <row r="1276" s="399" customFormat="1" outlineLevel="2" spans="1:7">
      <c r="A1276" s="414">
        <v>2220403</v>
      </c>
      <c r="B1276" s="415" t="s">
        <v>1011</v>
      </c>
      <c r="C1276" s="416"/>
      <c r="D1276" s="416"/>
      <c r="E1276" s="416"/>
      <c r="F1276" s="417">
        <f t="shared" si="43"/>
        <v>0</v>
      </c>
      <c r="G1276" s="417">
        <f t="shared" si="44"/>
        <v>0</v>
      </c>
    </row>
    <row r="1277" s="399" customFormat="1" outlineLevel="2" spans="1:7">
      <c r="A1277" s="414">
        <v>2220404</v>
      </c>
      <c r="B1277" s="415" t="s">
        <v>1012</v>
      </c>
      <c r="C1277" s="416"/>
      <c r="D1277" s="416"/>
      <c r="E1277" s="416"/>
      <c r="F1277" s="417">
        <f t="shared" si="43"/>
        <v>0</v>
      </c>
      <c r="G1277" s="417">
        <f t="shared" si="44"/>
        <v>0</v>
      </c>
    </row>
    <row r="1278" s="399" customFormat="1" outlineLevel="2" spans="1:7">
      <c r="A1278" s="414">
        <v>2220499</v>
      </c>
      <c r="B1278" s="415" t="s">
        <v>1013</v>
      </c>
      <c r="C1278" s="416"/>
      <c r="D1278" s="416"/>
      <c r="E1278" s="416"/>
      <c r="F1278" s="417">
        <f t="shared" si="43"/>
        <v>0</v>
      </c>
      <c r="G1278" s="417">
        <f t="shared" si="44"/>
        <v>0</v>
      </c>
    </row>
    <row r="1279" s="399" customFormat="1" outlineLevel="1" spans="1:7">
      <c r="A1279" s="412">
        <v>22205</v>
      </c>
      <c r="B1279" s="413" t="s">
        <v>1014</v>
      </c>
      <c r="C1279" s="410">
        <f>SUM(C1280:C1291)</f>
        <v>0</v>
      </c>
      <c r="D1279" s="410">
        <f>SUM(D1280:D1291)</f>
        <v>0</v>
      </c>
      <c r="E1279" s="410">
        <f>SUM(E1280:E1291)</f>
        <v>0</v>
      </c>
      <c r="F1279" s="411">
        <f t="shared" si="43"/>
        <v>0</v>
      </c>
      <c r="G1279" s="411">
        <f t="shared" si="44"/>
        <v>0</v>
      </c>
    </row>
    <row r="1280" s="399" customFormat="1" outlineLevel="2" spans="1:7">
      <c r="A1280" s="414">
        <v>2220501</v>
      </c>
      <c r="B1280" s="415" t="s">
        <v>1015</v>
      </c>
      <c r="C1280" s="416"/>
      <c r="D1280" s="416"/>
      <c r="E1280" s="416"/>
      <c r="F1280" s="417">
        <f t="shared" si="43"/>
        <v>0</v>
      </c>
      <c r="G1280" s="417">
        <f t="shared" si="44"/>
        <v>0</v>
      </c>
    </row>
    <row r="1281" s="399" customFormat="1" outlineLevel="2" spans="1:7">
      <c r="A1281" s="414">
        <v>2220502</v>
      </c>
      <c r="B1281" s="415" t="s">
        <v>1016</v>
      </c>
      <c r="C1281" s="416"/>
      <c r="D1281" s="416"/>
      <c r="E1281" s="416"/>
      <c r="F1281" s="417">
        <f t="shared" si="43"/>
        <v>0</v>
      </c>
      <c r="G1281" s="417">
        <f t="shared" si="44"/>
        <v>0</v>
      </c>
    </row>
    <row r="1282" s="399" customFormat="1" outlineLevel="2" spans="1:7">
      <c r="A1282" s="414">
        <v>2220503</v>
      </c>
      <c r="B1282" s="415" t="s">
        <v>1017</v>
      </c>
      <c r="C1282" s="416"/>
      <c r="D1282" s="416"/>
      <c r="E1282" s="416"/>
      <c r="F1282" s="417">
        <f t="shared" si="43"/>
        <v>0</v>
      </c>
      <c r="G1282" s="417">
        <f t="shared" si="44"/>
        <v>0</v>
      </c>
    </row>
    <row r="1283" s="399" customFormat="1" outlineLevel="2" spans="1:7">
      <c r="A1283" s="414">
        <v>2220504</v>
      </c>
      <c r="B1283" s="415" t="s">
        <v>1018</v>
      </c>
      <c r="C1283" s="416"/>
      <c r="D1283" s="416"/>
      <c r="E1283" s="416"/>
      <c r="F1283" s="417">
        <f t="shared" si="43"/>
        <v>0</v>
      </c>
      <c r="G1283" s="417">
        <f t="shared" si="44"/>
        <v>0</v>
      </c>
    </row>
    <row r="1284" s="399" customFormat="1" outlineLevel="2" spans="1:7">
      <c r="A1284" s="414">
        <v>2220505</v>
      </c>
      <c r="B1284" s="415" t="s">
        <v>1019</v>
      </c>
      <c r="C1284" s="416"/>
      <c r="D1284" s="416"/>
      <c r="E1284" s="416"/>
      <c r="F1284" s="417">
        <f t="shared" si="43"/>
        <v>0</v>
      </c>
      <c r="G1284" s="417">
        <f t="shared" si="44"/>
        <v>0</v>
      </c>
    </row>
    <row r="1285" s="399" customFormat="1" outlineLevel="2" spans="1:7">
      <c r="A1285" s="414">
        <v>2220506</v>
      </c>
      <c r="B1285" s="415" t="s">
        <v>1020</v>
      </c>
      <c r="C1285" s="416"/>
      <c r="D1285" s="416"/>
      <c r="E1285" s="416"/>
      <c r="F1285" s="417">
        <f t="shared" si="43"/>
        <v>0</v>
      </c>
      <c r="G1285" s="417">
        <f t="shared" si="44"/>
        <v>0</v>
      </c>
    </row>
    <row r="1286" s="399" customFormat="1" outlineLevel="2" spans="1:7">
      <c r="A1286" s="414">
        <v>2220507</v>
      </c>
      <c r="B1286" s="415" t="s">
        <v>1021</v>
      </c>
      <c r="C1286" s="416"/>
      <c r="D1286" s="416"/>
      <c r="E1286" s="416"/>
      <c r="F1286" s="417">
        <f t="shared" si="43"/>
        <v>0</v>
      </c>
      <c r="G1286" s="417">
        <f t="shared" si="44"/>
        <v>0</v>
      </c>
    </row>
    <row r="1287" s="399" customFormat="1" outlineLevel="2" spans="1:7">
      <c r="A1287" s="414">
        <v>2220508</v>
      </c>
      <c r="B1287" s="415" t="s">
        <v>1022</v>
      </c>
      <c r="C1287" s="416"/>
      <c r="D1287" s="416"/>
      <c r="E1287" s="416"/>
      <c r="F1287" s="417">
        <f t="shared" si="43"/>
        <v>0</v>
      </c>
      <c r="G1287" s="417">
        <f t="shared" si="44"/>
        <v>0</v>
      </c>
    </row>
    <row r="1288" s="399" customFormat="1" outlineLevel="2" spans="1:7">
      <c r="A1288" s="414">
        <v>2220509</v>
      </c>
      <c r="B1288" s="415" t="s">
        <v>1023</v>
      </c>
      <c r="C1288" s="416"/>
      <c r="D1288" s="416"/>
      <c r="E1288" s="416"/>
      <c r="F1288" s="417">
        <f t="shared" si="43"/>
        <v>0</v>
      </c>
      <c r="G1288" s="417">
        <f t="shared" si="44"/>
        <v>0</v>
      </c>
    </row>
    <row r="1289" s="399" customFormat="1" outlineLevel="2" spans="1:7">
      <c r="A1289" s="414">
        <v>2220510</v>
      </c>
      <c r="B1289" s="415" t="s">
        <v>1024</v>
      </c>
      <c r="C1289" s="416"/>
      <c r="D1289" s="416"/>
      <c r="E1289" s="416"/>
      <c r="F1289" s="417">
        <f t="shared" si="43"/>
        <v>0</v>
      </c>
      <c r="G1289" s="417">
        <f t="shared" si="44"/>
        <v>0</v>
      </c>
    </row>
    <row r="1290" s="399" customFormat="1" outlineLevel="2" spans="1:7">
      <c r="A1290" s="414">
        <v>2220511</v>
      </c>
      <c r="B1290" s="415" t="s">
        <v>1025</v>
      </c>
      <c r="C1290" s="416"/>
      <c r="D1290" s="416"/>
      <c r="E1290" s="416"/>
      <c r="F1290" s="417">
        <f t="shared" si="43"/>
        <v>0</v>
      </c>
      <c r="G1290" s="417">
        <f t="shared" si="44"/>
        <v>0</v>
      </c>
    </row>
    <row r="1291" s="399" customFormat="1" outlineLevel="2" spans="1:7">
      <c r="A1291" s="414">
        <v>2220599</v>
      </c>
      <c r="B1291" s="415" t="s">
        <v>1026</v>
      </c>
      <c r="C1291" s="416"/>
      <c r="D1291" s="416"/>
      <c r="E1291" s="416"/>
      <c r="F1291" s="417">
        <f t="shared" si="43"/>
        <v>0</v>
      </c>
      <c r="G1291" s="417">
        <f t="shared" si="44"/>
        <v>0</v>
      </c>
    </row>
    <row r="1292" s="401" customFormat="1" ht="20" customHeight="1" spans="1:7">
      <c r="A1292" s="408">
        <v>224</v>
      </c>
      <c r="B1292" s="409" t="s">
        <v>1027</v>
      </c>
      <c r="C1292" s="410">
        <f>SUM(C1293,C1304,C1311,C1319,C1332,C1336,C1340)</f>
        <v>1153</v>
      </c>
      <c r="D1292" s="410">
        <f>SUM(D1293,D1304,D1311,D1319,D1332,D1336,D1340)</f>
        <v>1668.20347</v>
      </c>
      <c r="E1292" s="410">
        <f>SUM(E1293,E1304,E1311,E1319,E1332,E1336,E1340)</f>
        <v>1100</v>
      </c>
      <c r="F1292" s="411">
        <f t="shared" si="43"/>
        <v>0.954032957502168</v>
      </c>
      <c r="G1292" s="411">
        <f t="shared" si="44"/>
        <v>0.659391986518287</v>
      </c>
    </row>
    <row r="1293" s="399" customFormat="1" outlineLevel="1" spans="1:7">
      <c r="A1293" s="412">
        <v>22401</v>
      </c>
      <c r="B1293" s="413" t="s">
        <v>1028</v>
      </c>
      <c r="C1293" s="410">
        <f>SUM(C1294:C1303)</f>
        <v>585</v>
      </c>
      <c r="D1293" s="410">
        <f>SUM(D1294:D1303)</f>
        <v>801.49547</v>
      </c>
      <c r="E1293" s="410">
        <f>SUM(E1294:E1303)</f>
        <v>528</v>
      </c>
      <c r="F1293" s="411">
        <f t="shared" si="43"/>
        <v>0.902564102564103</v>
      </c>
      <c r="G1293" s="411">
        <f t="shared" si="44"/>
        <v>0.65876853926573</v>
      </c>
    </row>
    <row r="1294" s="399" customFormat="1" outlineLevel="2" spans="1:7">
      <c r="A1294" s="414">
        <v>2240101</v>
      </c>
      <c r="B1294" s="415" t="s">
        <v>69</v>
      </c>
      <c r="C1294" s="416">
        <v>180</v>
      </c>
      <c r="D1294" s="416">
        <v>218.933696</v>
      </c>
      <c r="E1294" s="416">
        <v>240</v>
      </c>
      <c r="F1294" s="417">
        <f t="shared" si="43"/>
        <v>1.33333333333333</v>
      </c>
      <c r="G1294" s="417">
        <f t="shared" si="44"/>
        <v>1.09622230102031</v>
      </c>
    </row>
    <row r="1295" s="399" customFormat="1" outlineLevel="2" spans="1:7">
      <c r="A1295" s="414">
        <v>2240102</v>
      </c>
      <c r="B1295" s="415" t="s">
        <v>70</v>
      </c>
      <c r="C1295" s="416">
        <v>20</v>
      </c>
      <c r="D1295" s="416">
        <v>22.1985</v>
      </c>
      <c r="E1295" s="416">
        <v>10</v>
      </c>
      <c r="F1295" s="417">
        <f t="shared" si="43"/>
        <v>0.5</v>
      </c>
      <c r="G1295" s="417">
        <f t="shared" si="44"/>
        <v>0.450480888348312</v>
      </c>
    </row>
    <row r="1296" s="399" customFormat="1" outlineLevel="2" spans="1:7">
      <c r="A1296" s="414">
        <v>2240103</v>
      </c>
      <c r="B1296" s="415" t="s">
        <v>71</v>
      </c>
      <c r="C1296" s="416">
        <v>0</v>
      </c>
      <c r="D1296" s="416">
        <v>0</v>
      </c>
      <c r="E1296" s="416">
        <v>0</v>
      </c>
      <c r="F1296" s="417">
        <f t="shared" si="43"/>
        <v>0</v>
      </c>
      <c r="G1296" s="417">
        <f t="shared" si="44"/>
        <v>0</v>
      </c>
    </row>
    <row r="1297" s="399" customFormat="1" outlineLevel="2" spans="1:7">
      <c r="A1297" s="414">
        <v>2240104</v>
      </c>
      <c r="B1297" s="415" t="s">
        <v>1029</v>
      </c>
      <c r="C1297" s="416">
        <v>130</v>
      </c>
      <c r="D1297" s="416">
        <v>162.8261</v>
      </c>
      <c r="E1297" s="416">
        <v>110</v>
      </c>
      <c r="F1297" s="417">
        <f t="shared" si="43"/>
        <v>0.846153846153846</v>
      </c>
      <c r="G1297" s="417">
        <f t="shared" si="44"/>
        <v>0.675567369113428</v>
      </c>
    </row>
    <row r="1298" s="399" customFormat="1" outlineLevel="2" spans="1:7">
      <c r="A1298" s="414">
        <v>2240105</v>
      </c>
      <c r="B1298" s="415" t="s">
        <v>1030</v>
      </c>
      <c r="C1298" s="416">
        <v>0</v>
      </c>
      <c r="D1298" s="416">
        <v>0</v>
      </c>
      <c r="E1298" s="416">
        <v>0</v>
      </c>
      <c r="F1298" s="417">
        <f t="shared" si="43"/>
        <v>0</v>
      </c>
      <c r="G1298" s="417">
        <f t="shared" si="44"/>
        <v>0</v>
      </c>
    </row>
    <row r="1299" s="399" customFormat="1" outlineLevel="2" spans="1:7">
      <c r="A1299" s="414">
        <v>2240106</v>
      </c>
      <c r="B1299" s="415" t="s">
        <v>1031</v>
      </c>
      <c r="C1299" s="416">
        <v>90</v>
      </c>
      <c r="D1299" s="416">
        <v>92.855</v>
      </c>
      <c r="E1299" s="416">
        <v>60</v>
      </c>
      <c r="F1299" s="417">
        <f t="shared" si="43"/>
        <v>0.666666666666667</v>
      </c>
      <c r="G1299" s="417">
        <f t="shared" si="44"/>
        <v>0.646168757740563</v>
      </c>
    </row>
    <row r="1300" s="399" customFormat="1" outlineLevel="2" spans="1:7">
      <c r="A1300" s="414">
        <v>2240108</v>
      </c>
      <c r="B1300" s="415" t="s">
        <v>1032</v>
      </c>
      <c r="C1300" s="416">
        <v>50</v>
      </c>
      <c r="D1300" s="416">
        <v>119.78</v>
      </c>
      <c r="E1300" s="416">
        <v>50</v>
      </c>
      <c r="F1300" s="417">
        <f t="shared" si="43"/>
        <v>1</v>
      </c>
      <c r="G1300" s="417">
        <f t="shared" si="44"/>
        <v>0.41743195859075</v>
      </c>
    </row>
    <row r="1301" s="399" customFormat="1" outlineLevel="2" spans="1:7">
      <c r="A1301" s="414">
        <v>2240109</v>
      </c>
      <c r="B1301" s="415" t="s">
        <v>1033</v>
      </c>
      <c r="C1301" s="416">
        <v>4</v>
      </c>
      <c r="D1301" s="416">
        <v>3.556172</v>
      </c>
      <c r="E1301" s="416">
        <v>0</v>
      </c>
      <c r="F1301" s="417">
        <f t="shared" si="43"/>
        <v>0</v>
      </c>
      <c r="G1301" s="417">
        <f t="shared" si="44"/>
        <v>0</v>
      </c>
    </row>
    <row r="1302" s="399" customFormat="1" outlineLevel="2" spans="1:7">
      <c r="A1302" s="414">
        <v>2240150</v>
      </c>
      <c r="B1302" s="415" t="s">
        <v>78</v>
      </c>
      <c r="C1302" s="416">
        <v>0</v>
      </c>
      <c r="D1302" s="416">
        <v>0</v>
      </c>
      <c r="E1302" s="416">
        <v>0</v>
      </c>
      <c r="F1302" s="417">
        <f t="shared" si="43"/>
        <v>0</v>
      </c>
      <c r="G1302" s="417">
        <f t="shared" si="44"/>
        <v>0</v>
      </c>
    </row>
    <row r="1303" s="399" customFormat="1" outlineLevel="2" spans="1:7">
      <c r="A1303" s="414">
        <v>2240199</v>
      </c>
      <c r="B1303" s="415" t="s">
        <v>1034</v>
      </c>
      <c r="C1303" s="416">
        <v>111</v>
      </c>
      <c r="D1303" s="416">
        <v>181.346002</v>
      </c>
      <c r="E1303" s="416">
        <v>58</v>
      </c>
      <c r="F1303" s="417">
        <f t="shared" si="43"/>
        <v>0.522522522522523</v>
      </c>
      <c r="G1303" s="417">
        <f t="shared" si="44"/>
        <v>0.319830596541081</v>
      </c>
    </row>
    <row r="1304" s="399" customFormat="1" outlineLevel="1" spans="1:7">
      <c r="A1304" s="412">
        <v>22402</v>
      </c>
      <c r="B1304" s="413" t="s">
        <v>1035</v>
      </c>
      <c r="C1304" s="410">
        <f>SUM(C1305:C1310)</f>
        <v>370</v>
      </c>
      <c r="D1304" s="410">
        <f>SUM(D1305:D1310)</f>
        <v>668.9</v>
      </c>
      <c r="E1304" s="410">
        <f>SUM(E1305:E1310)</f>
        <v>572</v>
      </c>
      <c r="F1304" s="411">
        <f t="shared" si="43"/>
        <v>1.54594594594595</v>
      </c>
      <c r="G1304" s="411">
        <f t="shared" si="44"/>
        <v>0.855135296755868</v>
      </c>
    </row>
    <row r="1305" s="399" customFormat="1" outlineLevel="2" spans="1:7">
      <c r="A1305" s="414">
        <v>2240201</v>
      </c>
      <c r="B1305" s="415" t="s">
        <v>69</v>
      </c>
      <c r="C1305" s="416">
        <v>360</v>
      </c>
      <c r="D1305" s="416">
        <v>461.72</v>
      </c>
      <c r="E1305" s="416">
        <v>462</v>
      </c>
      <c r="F1305" s="417">
        <f t="shared" si="43"/>
        <v>1.28333333333333</v>
      </c>
      <c r="G1305" s="417">
        <f t="shared" si="44"/>
        <v>1.00060642813827</v>
      </c>
    </row>
    <row r="1306" s="399" customFormat="1" outlineLevel="2" spans="1:7">
      <c r="A1306" s="414">
        <v>2240202</v>
      </c>
      <c r="B1306" s="415" t="s">
        <v>70</v>
      </c>
      <c r="C1306" s="416">
        <v>0</v>
      </c>
      <c r="D1306" s="416">
        <v>0</v>
      </c>
      <c r="E1306" s="416">
        <v>0</v>
      </c>
      <c r="F1306" s="417">
        <f t="shared" si="43"/>
        <v>0</v>
      </c>
      <c r="G1306" s="417">
        <f t="shared" si="44"/>
        <v>0</v>
      </c>
    </row>
    <row r="1307" s="399" customFormat="1" outlineLevel="2" spans="1:7">
      <c r="A1307" s="414">
        <v>2240203</v>
      </c>
      <c r="B1307" s="415" t="s">
        <v>71</v>
      </c>
      <c r="C1307" s="416">
        <v>0</v>
      </c>
      <c r="D1307" s="416">
        <v>0</v>
      </c>
      <c r="E1307" s="416">
        <v>0</v>
      </c>
      <c r="F1307" s="417">
        <f t="shared" si="43"/>
        <v>0</v>
      </c>
      <c r="G1307" s="417">
        <f t="shared" si="44"/>
        <v>0</v>
      </c>
    </row>
    <row r="1308" s="399" customFormat="1" outlineLevel="2" spans="1:7">
      <c r="A1308" s="414">
        <v>2240204</v>
      </c>
      <c r="B1308" s="415" t="s">
        <v>1036</v>
      </c>
      <c r="C1308" s="416">
        <v>0</v>
      </c>
      <c r="D1308" s="416">
        <v>191.5</v>
      </c>
      <c r="E1308" s="416">
        <v>100</v>
      </c>
      <c r="F1308" s="417">
        <f t="shared" si="43"/>
        <v>0</v>
      </c>
      <c r="G1308" s="417">
        <f t="shared" si="44"/>
        <v>0.522193211488251</v>
      </c>
    </row>
    <row r="1309" s="399" customFormat="1" outlineLevel="2" spans="1:7">
      <c r="A1309" s="414">
        <v>2240250</v>
      </c>
      <c r="B1309" s="415" t="s">
        <v>78</v>
      </c>
      <c r="C1309" s="416">
        <v>0</v>
      </c>
      <c r="D1309" s="416">
        <v>0</v>
      </c>
      <c r="E1309" s="416">
        <v>0</v>
      </c>
      <c r="F1309" s="417">
        <f t="shared" si="43"/>
        <v>0</v>
      </c>
      <c r="G1309" s="417">
        <f t="shared" si="44"/>
        <v>0</v>
      </c>
    </row>
    <row r="1310" s="399" customFormat="1" outlineLevel="2" spans="1:7">
      <c r="A1310" s="414">
        <v>2240299</v>
      </c>
      <c r="B1310" s="415" t="s">
        <v>1037</v>
      </c>
      <c r="C1310" s="416">
        <v>10</v>
      </c>
      <c r="D1310" s="416">
        <v>15.68</v>
      </c>
      <c r="E1310" s="416">
        <v>10</v>
      </c>
      <c r="F1310" s="417">
        <f t="shared" si="43"/>
        <v>1</v>
      </c>
      <c r="G1310" s="417">
        <f t="shared" si="44"/>
        <v>0.637755102040816</v>
      </c>
    </row>
    <row r="1311" s="399" customFormat="1" outlineLevel="1" spans="1:7">
      <c r="A1311" s="412">
        <v>22404</v>
      </c>
      <c r="B1311" s="413" t="s">
        <v>1038</v>
      </c>
      <c r="C1311" s="410">
        <f>SUM(C1312:C1318)</f>
        <v>0</v>
      </c>
      <c r="D1311" s="410">
        <f>SUM(D1312:D1318)</f>
        <v>0</v>
      </c>
      <c r="E1311" s="410">
        <f>SUM(E1312:E1318)</f>
        <v>0</v>
      </c>
      <c r="F1311" s="411">
        <f t="shared" si="43"/>
        <v>0</v>
      </c>
      <c r="G1311" s="411">
        <f t="shared" si="44"/>
        <v>0</v>
      </c>
    </row>
    <row r="1312" s="399" customFormat="1" outlineLevel="2" spans="1:7">
      <c r="A1312" s="414">
        <v>2240401</v>
      </c>
      <c r="B1312" s="415" t="s">
        <v>69</v>
      </c>
      <c r="C1312" s="416"/>
      <c r="D1312" s="416"/>
      <c r="E1312" s="416"/>
      <c r="F1312" s="417">
        <f t="shared" si="43"/>
        <v>0</v>
      </c>
      <c r="G1312" s="417">
        <f t="shared" si="44"/>
        <v>0</v>
      </c>
    </row>
    <row r="1313" s="399" customFormat="1" outlineLevel="2" spans="1:7">
      <c r="A1313" s="414">
        <v>2240402</v>
      </c>
      <c r="B1313" s="415" t="s">
        <v>70</v>
      </c>
      <c r="C1313" s="416"/>
      <c r="D1313" s="416"/>
      <c r="E1313" s="416"/>
      <c r="F1313" s="417">
        <f t="shared" si="43"/>
        <v>0</v>
      </c>
      <c r="G1313" s="417">
        <f t="shared" si="44"/>
        <v>0</v>
      </c>
    </row>
    <row r="1314" s="399" customFormat="1" outlineLevel="2" spans="1:7">
      <c r="A1314" s="414">
        <v>2240403</v>
      </c>
      <c r="B1314" s="415" t="s">
        <v>71</v>
      </c>
      <c r="C1314" s="416"/>
      <c r="D1314" s="416"/>
      <c r="E1314" s="416"/>
      <c r="F1314" s="417">
        <f t="shared" si="43"/>
        <v>0</v>
      </c>
      <c r="G1314" s="417">
        <f t="shared" si="44"/>
        <v>0</v>
      </c>
    </row>
    <row r="1315" s="399" customFormat="1" outlineLevel="2" spans="1:7">
      <c r="A1315" s="414">
        <v>2240404</v>
      </c>
      <c r="B1315" s="415" t="s">
        <v>1039</v>
      </c>
      <c r="C1315" s="416"/>
      <c r="D1315" s="416"/>
      <c r="E1315" s="416"/>
      <c r="F1315" s="417">
        <f t="shared" si="43"/>
        <v>0</v>
      </c>
      <c r="G1315" s="417">
        <f t="shared" si="44"/>
        <v>0</v>
      </c>
    </row>
    <row r="1316" s="399" customFormat="1" outlineLevel="2" spans="1:7">
      <c r="A1316" s="414">
        <v>2240405</v>
      </c>
      <c r="B1316" s="415" t="s">
        <v>1040</v>
      </c>
      <c r="C1316" s="416"/>
      <c r="D1316" s="416"/>
      <c r="E1316" s="416"/>
      <c r="F1316" s="417">
        <f t="shared" si="43"/>
        <v>0</v>
      </c>
      <c r="G1316" s="417">
        <f t="shared" si="44"/>
        <v>0</v>
      </c>
    </row>
    <row r="1317" s="399" customFormat="1" outlineLevel="2" spans="1:7">
      <c r="A1317" s="414">
        <v>2240450</v>
      </c>
      <c r="B1317" s="415" t="s">
        <v>78</v>
      </c>
      <c r="C1317" s="416"/>
      <c r="D1317" s="416"/>
      <c r="E1317" s="416"/>
      <c r="F1317" s="417">
        <f t="shared" si="43"/>
        <v>0</v>
      </c>
      <c r="G1317" s="417">
        <f t="shared" si="44"/>
        <v>0</v>
      </c>
    </row>
    <row r="1318" s="399" customFormat="1" outlineLevel="2" spans="1:7">
      <c r="A1318" s="414">
        <v>2240499</v>
      </c>
      <c r="B1318" s="415" t="s">
        <v>1041</v>
      </c>
      <c r="C1318" s="416"/>
      <c r="D1318" s="416"/>
      <c r="E1318" s="416"/>
      <c r="F1318" s="417">
        <f t="shared" si="43"/>
        <v>0</v>
      </c>
      <c r="G1318" s="417">
        <f t="shared" si="44"/>
        <v>0</v>
      </c>
    </row>
    <row r="1319" s="399" customFormat="1" outlineLevel="1" spans="1:7">
      <c r="A1319" s="412">
        <v>22405</v>
      </c>
      <c r="B1319" s="413" t="s">
        <v>1042</v>
      </c>
      <c r="C1319" s="410">
        <f>SUM(C1320:C1331)</f>
        <v>0</v>
      </c>
      <c r="D1319" s="410">
        <f>SUM(D1320:D1331)</f>
        <v>0</v>
      </c>
      <c r="E1319" s="410">
        <f>SUM(E1320:E1331)</f>
        <v>0</v>
      </c>
      <c r="F1319" s="411">
        <f t="shared" si="43"/>
        <v>0</v>
      </c>
      <c r="G1319" s="411">
        <f t="shared" si="44"/>
        <v>0</v>
      </c>
    </row>
    <row r="1320" s="399" customFormat="1" outlineLevel="2" spans="1:7">
      <c r="A1320" s="414">
        <v>2240501</v>
      </c>
      <c r="B1320" s="415" t="s">
        <v>69</v>
      </c>
      <c r="C1320" s="416"/>
      <c r="D1320" s="416"/>
      <c r="E1320" s="416"/>
      <c r="F1320" s="417">
        <f t="shared" si="43"/>
        <v>0</v>
      </c>
      <c r="G1320" s="417">
        <f t="shared" si="44"/>
        <v>0</v>
      </c>
    </row>
    <row r="1321" s="399" customFormat="1" outlineLevel="2" spans="1:7">
      <c r="A1321" s="414">
        <v>2240502</v>
      </c>
      <c r="B1321" s="415" t="s">
        <v>70</v>
      </c>
      <c r="C1321" s="416"/>
      <c r="D1321" s="416"/>
      <c r="E1321" s="416"/>
      <c r="F1321" s="417">
        <f t="shared" si="43"/>
        <v>0</v>
      </c>
      <c r="G1321" s="417">
        <f t="shared" si="44"/>
        <v>0</v>
      </c>
    </row>
    <row r="1322" s="399" customFormat="1" outlineLevel="2" spans="1:7">
      <c r="A1322" s="414">
        <v>2240503</v>
      </c>
      <c r="B1322" s="415" t="s">
        <v>71</v>
      </c>
      <c r="C1322" s="416"/>
      <c r="D1322" s="416"/>
      <c r="E1322" s="416"/>
      <c r="F1322" s="417">
        <f t="shared" si="43"/>
        <v>0</v>
      </c>
      <c r="G1322" s="417">
        <f t="shared" si="44"/>
        <v>0</v>
      </c>
    </row>
    <row r="1323" s="399" customFormat="1" outlineLevel="2" spans="1:7">
      <c r="A1323" s="414">
        <v>2240504</v>
      </c>
      <c r="B1323" s="415" t="s">
        <v>1043</v>
      </c>
      <c r="C1323" s="416"/>
      <c r="D1323" s="416"/>
      <c r="E1323" s="416"/>
      <c r="F1323" s="417">
        <f t="shared" si="43"/>
        <v>0</v>
      </c>
      <c r="G1323" s="417">
        <f t="shared" si="44"/>
        <v>0</v>
      </c>
    </row>
    <row r="1324" s="399" customFormat="1" outlineLevel="2" spans="1:7">
      <c r="A1324" s="414">
        <v>2240505</v>
      </c>
      <c r="B1324" s="415" t="s">
        <v>1044</v>
      </c>
      <c r="C1324" s="416"/>
      <c r="D1324" s="416"/>
      <c r="E1324" s="416"/>
      <c r="F1324" s="417">
        <f t="shared" si="43"/>
        <v>0</v>
      </c>
      <c r="G1324" s="417">
        <f t="shared" si="44"/>
        <v>0</v>
      </c>
    </row>
    <row r="1325" s="399" customFormat="1" outlineLevel="2" spans="1:7">
      <c r="A1325" s="414">
        <v>2240506</v>
      </c>
      <c r="B1325" s="415" t="s">
        <v>1045</v>
      </c>
      <c r="C1325" s="416"/>
      <c r="D1325" s="416"/>
      <c r="E1325" s="416"/>
      <c r="F1325" s="417">
        <f t="shared" si="43"/>
        <v>0</v>
      </c>
      <c r="G1325" s="417">
        <f t="shared" si="44"/>
        <v>0</v>
      </c>
    </row>
    <row r="1326" s="399" customFormat="1" outlineLevel="2" spans="1:7">
      <c r="A1326" s="414">
        <v>2240507</v>
      </c>
      <c r="B1326" s="415" t="s">
        <v>1046</v>
      </c>
      <c r="C1326" s="416"/>
      <c r="D1326" s="416"/>
      <c r="E1326" s="416"/>
      <c r="F1326" s="417">
        <f t="shared" si="43"/>
        <v>0</v>
      </c>
      <c r="G1326" s="417">
        <f t="shared" si="44"/>
        <v>0</v>
      </c>
    </row>
    <row r="1327" s="399" customFormat="1" outlineLevel="2" spans="1:7">
      <c r="A1327" s="414">
        <v>2240508</v>
      </c>
      <c r="B1327" s="415" t="s">
        <v>1047</v>
      </c>
      <c r="C1327" s="416"/>
      <c r="D1327" s="416"/>
      <c r="E1327" s="416"/>
      <c r="F1327" s="417">
        <f t="shared" si="43"/>
        <v>0</v>
      </c>
      <c r="G1327" s="417">
        <f t="shared" si="44"/>
        <v>0</v>
      </c>
    </row>
    <row r="1328" s="399" customFormat="1" outlineLevel="2" spans="1:7">
      <c r="A1328" s="414">
        <v>2240509</v>
      </c>
      <c r="B1328" s="415" t="s">
        <v>1048</v>
      </c>
      <c r="C1328" s="416"/>
      <c r="D1328" s="416"/>
      <c r="E1328" s="416"/>
      <c r="F1328" s="417">
        <f t="shared" si="43"/>
        <v>0</v>
      </c>
      <c r="G1328" s="417">
        <f t="shared" si="44"/>
        <v>0</v>
      </c>
    </row>
    <row r="1329" s="399" customFormat="1" outlineLevel="2" spans="1:7">
      <c r="A1329" s="414">
        <v>2240510</v>
      </c>
      <c r="B1329" s="415" t="s">
        <v>1049</v>
      </c>
      <c r="C1329" s="416"/>
      <c r="D1329" s="416"/>
      <c r="E1329" s="416"/>
      <c r="F1329" s="417">
        <f t="shared" si="43"/>
        <v>0</v>
      </c>
      <c r="G1329" s="417">
        <f t="shared" si="44"/>
        <v>0</v>
      </c>
    </row>
    <row r="1330" s="399" customFormat="1" outlineLevel="2" spans="1:7">
      <c r="A1330" s="414">
        <v>2240550</v>
      </c>
      <c r="B1330" s="415" t="s">
        <v>1050</v>
      </c>
      <c r="C1330" s="416"/>
      <c r="D1330" s="416"/>
      <c r="E1330" s="416"/>
      <c r="F1330" s="417">
        <f t="shared" si="43"/>
        <v>0</v>
      </c>
      <c r="G1330" s="417">
        <f t="shared" si="44"/>
        <v>0</v>
      </c>
    </row>
    <row r="1331" s="399" customFormat="1" outlineLevel="2" spans="1:7">
      <c r="A1331" s="414">
        <v>2240599</v>
      </c>
      <c r="B1331" s="415" t="s">
        <v>1051</v>
      </c>
      <c r="C1331" s="416"/>
      <c r="D1331" s="416"/>
      <c r="E1331" s="416"/>
      <c r="F1331" s="417">
        <f t="shared" si="43"/>
        <v>0</v>
      </c>
      <c r="G1331" s="417">
        <f t="shared" si="44"/>
        <v>0</v>
      </c>
    </row>
    <row r="1332" s="399" customFormat="1" outlineLevel="1" spans="1:7">
      <c r="A1332" s="412">
        <v>22406</v>
      </c>
      <c r="B1332" s="413" t="s">
        <v>1052</v>
      </c>
      <c r="C1332" s="410">
        <f>SUM(C1333:C1335)</f>
        <v>39</v>
      </c>
      <c r="D1332" s="410">
        <f>SUM(D1333:D1335)</f>
        <v>39.3</v>
      </c>
      <c r="E1332" s="410">
        <f>SUM(E1333:E1335)</f>
        <v>0</v>
      </c>
      <c r="F1332" s="411">
        <f t="shared" ref="F1332:F1367" si="45">IF(C1332&gt;0,E1332/C1332,0)</f>
        <v>0</v>
      </c>
      <c r="G1332" s="411">
        <f t="shared" ref="G1332:G1367" si="46">IF(D1332&gt;0,E1332/D1332,0)</f>
        <v>0</v>
      </c>
    </row>
    <row r="1333" s="399" customFormat="1" outlineLevel="2" spans="1:7">
      <c r="A1333" s="414">
        <v>2240601</v>
      </c>
      <c r="B1333" s="415" t="s">
        <v>1053</v>
      </c>
      <c r="C1333" s="416">
        <v>39</v>
      </c>
      <c r="D1333" s="416">
        <v>39.3</v>
      </c>
      <c r="E1333" s="416"/>
      <c r="F1333" s="417">
        <f t="shared" si="45"/>
        <v>0</v>
      </c>
      <c r="G1333" s="417">
        <f t="shared" si="46"/>
        <v>0</v>
      </c>
    </row>
    <row r="1334" s="399" customFormat="1" outlineLevel="2" spans="1:7">
      <c r="A1334" s="414">
        <v>2240602</v>
      </c>
      <c r="B1334" s="415" t="s">
        <v>1054</v>
      </c>
      <c r="C1334" s="416"/>
      <c r="D1334" s="416"/>
      <c r="E1334" s="416"/>
      <c r="F1334" s="417">
        <f t="shared" si="45"/>
        <v>0</v>
      </c>
      <c r="G1334" s="417">
        <f t="shared" si="46"/>
        <v>0</v>
      </c>
    </row>
    <row r="1335" s="399" customFormat="1" outlineLevel="2" spans="1:7">
      <c r="A1335" s="414">
        <v>2240699</v>
      </c>
      <c r="B1335" s="415" t="s">
        <v>1055</v>
      </c>
      <c r="C1335" s="416"/>
      <c r="D1335" s="416"/>
      <c r="E1335" s="416"/>
      <c r="F1335" s="417">
        <f t="shared" si="45"/>
        <v>0</v>
      </c>
      <c r="G1335" s="417">
        <f t="shared" si="46"/>
        <v>0</v>
      </c>
    </row>
    <row r="1336" s="399" customFormat="1" ht="27" outlineLevel="1" spans="1:7">
      <c r="A1336" s="412">
        <v>22407</v>
      </c>
      <c r="B1336" s="413" t="s">
        <v>1056</v>
      </c>
      <c r="C1336" s="410">
        <f>SUM(C1337:C1339)</f>
        <v>56</v>
      </c>
      <c r="D1336" s="410">
        <f>SUM(D1337:D1339)</f>
        <v>55.558</v>
      </c>
      <c r="E1336" s="410">
        <f>SUM(E1337:E1339)</f>
        <v>0</v>
      </c>
      <c r="F1336" s="411">
        <f t="shared" si="45"/>
        <v>0</v>
      </c>
      <c r="G1336" s="411">
        <f t="shared" si="46"/>
        <v>0</v>
      </c>
    </row>
    <row r="1337" s="399" customFormat="1" outlineLevel="2" spans="1:7">
      <c r="A1337" s="414">
        <v>2240703</v>
      </c>
      <c r="B1337" s="415" t="s">
        <v>1057</v>
      </c>
      <c r="C1337" s="416">
        <v>56</v>
      </c>
      <c r="D1337" s="416">
        <v>55.558</v>
      </c>
      <c r="E1337" s="416"/>
      <c r="F1337" s="417">
        <f t="shared" si="45"/>
        <v>0</v>
      </c>
      <c r="G1337" s="417">
        <f t="shared" si="46"/>
        <v>0</v>
      </c>
    </row>
    <row r="1338" s="399" customFormat="1" outlineLevel="2" spans="1:7">
      <c r="A1338" s="414">
        <v>2240704</v>
      </c>
      <c r="B1338" s="415" t="s">
        <v>1058</v>
      </c>
      <c r="C1338" s="416"/>
      <c r="D1338" s="416"/>
      <c r="E1338" s="416"/>
      <c r="F1338" s="417">
        <f t="shared" si="45"/>
        <v>0</v>
      </c>
      <c r="G1338" s="417">
        <f t="shared" si="46"/>
        <v>0</v>
      </c>
    </row>
    <row r="1339" s="399" customFormat="1" ht="27" outlineLevel="2" spans="1:7">
      <c r="A1339" s="414">
        <v>2240799</v>
      </c>
      <c r="B1339" s="415" t="s">
        <v>1059</v>
      </c>
      <c r="C1339" s="416"/>
      <c r="D1339" s="416"/>
      <c r="E1339" s="416"/>
      <c r="F1339" s="417">
        <f t="shared" si="45"/>
        <v>0</v>
      </c>
      <c r="G1339" s="417">
        <f t="shared" si="46"/>
        <v>0</v>
      </c>
    </row>
    <row r="1340" s="399" customFormat="1" ht="27" outlineLevel="1" spans="1:7">
      <c r="A1340" s="412">
        <v>22499</v>
      </c>
      <c r="B1340" s="413" t="s">
        <v>1060</v>
      </c>
      <c r="C1340" s="410">
        <f>SUM(C1341)</f>
        <v>103</v>
      </c>
      <c r="D1340" s="410">
        <f>SUM(D1341)</f>
        <v>102.95</v>
      </c>
      <c r="E1340" s="410">
        <f>SUM(E1341)</f>
        <v>0</v>
      </c>
      <c r="F1340" s="411">
        <f t="shared" si="45"/>
        <v>0</v>
      </c>
      <c r="G1340" s="411">
        <f t="shared" si="46"/>
        <v>0</v>
      </c>
    </row>
    <row r="1341" s="399" customFormat="1" ht="27" outlineLevel="2" spans="1:7">
      <c r="A1341" s="414">
        <v>2249999</v>
      </c>
      <c r="B1341" s="415" t="s">
        <v>1060</v>
      </c>
      <c r="C1341" s="416">
        <v>103</v>
      </c>
      <c r="D1341" s="416">
        <v>102.95</v>
      </c>
      <c r="E1341" s="416"/>
      <c r="F1341" s="417">
        <f t="shared" si="45"/>
        <v>0</v>
      </c>
      <c r="G1341" s="417">
        <f t="shared" si="46"/>
        <v>0</v>
      </c>
    </row>
    <row r="1342" s="401" customFormat="1" ht="20" customHeight="1" spans="1:7">
      <c r="A1342" s="408">
        <v>227</v>
      </c>
      <c r="B1342" s="409" t="s">
        <v>1061</v>
      </c>
      <c r="C1342" s="410"/>
      <c r="D1342" s="410"/>
      <c r="E1342" s="410">
        <v>1260</v>
      </c>
      <c r="F1342" s="411">
        <f t="shared" si="45"/>
        <v>0</v>
      </c>
      <c r="G1342" s="411">
        <f t="shared" si="46"/>
        <v>0</v>
      </c>
    </row>
    <row r="1343" s="401" customFormat="1" ht="20" customHeight="1" spans="1:7">
      <c r="A1343" s="408">
        <v>229</v>
      </c>
      <c r="B1343" s="409" t="s">
        <v>230</v>
      </c>
      <c r="C1343" s="410">
        <f>SUM(C1344,C1346)</f>
        <v>0</v>
      </c>
      <c r="D1343" s="410">
        <f>SUM(D1344,D1346)</f>
        <v>0</v>
      </c>
      <c r="E1343" s="410">
        <f>SUM(E1344,E1346)</f>
        <v>0</v>
      </c>
      <c r="F1343" s="411">
        <f t="shared" si="45"/>
        <v>0</v>
      </c>
      <c r="G1343" s="411">
        <f t="shared" si="46"/>
        <v>0</v>
      </c>
    </row>
    <row r="1344" s="399" customFormat="1" outlineLevel="1" spans="1:7">
      <c r="A1344" s="412">
        <v>22902</v>
      </c>
      <c r="B1344" s="413" t="s">
        <v>1062</v>
      </c>
      <c r="C1344" s="410">
        <f>SUM(C1345)</f>
        <v>0</v>
      </c>
      <c r="D1344" s="410">
        <f>SUM(D1345)</f>
        <v>0</v>
      </c>
      <c r="E1344" s="410">
        <f>SUM(E1345)</f>
        <v>0</v>
      </c>
      <c r="F1344" s="411">
        <f t="shared" si="45"/>
        <v>0</v>
      </c>
      <c r="G1344" s="411">
        <f t="shared" si="46"/>
        <v>0</v>
      </c>
    </row>
    <row r="1345" s="399" customFormat="1" outlineLevel="2" spans="1:7">
      <c r="A1345" s="414">
        <v>2290201</v>
      </c>
      <c r="B1345" s="415" t="s">
        <v>1062</v>
      </c>
      <c r="C1345" s="416"/>
      <c r="D1345" s="416"/>
      <c r="E1345" s="416"/>
      <c r="F1345" s="417">
        <f t="shared" si="45"/>
        <v>0</v>
      </c>
      <c r="G1345" s="417">
        <f t="shared" si="46"/>
        <v>0</v>
      </c>
    </row>
    <row r="1346" s="399" customFormat="1" outlineLevel="1" spans="1:7">
      <c r="A1346" s="412">
        <v>22999</v>
      </c>
      <c r="B1346" s="413" t="s">
        <v>230</v>
      </c>
      <c r="C1346" s="410">
        <f>SUM(C1347)</f>
        <v>0</v>
      </c>
      <c r="D1346" s="410">
        <f>SUM(D1347)</f>
        <v>0</v>
      </c>
      <c r="E1346" s="410">
        <f>SUM(E1347)</f>
        <v>0</v>
      </c>
      <c r="F1346" s="411">
        <f t="shared" si="45"/>
        <v>0</v>
      </c>
      <c r="G1346" s="411">
        <f t="shared" si="46"/>
        <v>0</v>
      </c>
    </row>
    <row r="1347" s="399" customFormat="1" outlineLevel="2" spans="1:7">
      <c r="A1347" s="414">
        <v>2299999</v>
      </c>
      <c r="B1347" s="415" t="s">
        <v>230</v>
      </c>
      <c r="C1347" s="416"/>
      <c r="D1347" s="416"/>
      <c r="E1347" s="416"/>
      <c r="F1347" s="417">
        <f t="shared" si="45"/>
        <v>0</v>
      </c>
      <c r="G1347" s="417">
        <f t="shared" si="46"/>
        <v>0</v>
      </c>
    </row>
    <row r="1348" s="401" customFormat="1" ht="20" customHeight="1" spans="1:7">
      <c r="A1348" s="408">
        <v>232</v>
      </c>
      <c r="B1348" s="409" t="s">
        <v>1063</v>
      </c>
      <c r="C1348" s="410">
        <f>SUM(C1349,C1351,C1356)</f>
        <v>343</v>
      </c>
      <c r="D1348" s="410">
        <f>SUM(D1349,D1351,D1356)</f>
        <v>341.884594</v>
      </c>
      <c r="E1348" s="410">
        <f>SUM(E1349,E1351,E1356)</f>
        <v>343</v>
      </c>
      <c r="F1348" s="411">
        <f t="shared" si="45"/>
        <v>1</v>
      </c>
      <c r="G1348" s="411">
        <f t="shared" si="46"/>
        <v>1.00326252197255</v>
      </c>
    </row>
    <row r="1349" s="399" customFormat="1" outlineLevel="1" spans="1:7">
      <c r="A1349" s="412">
        <v>23201</v>
      </c>
      <c r="B1349" s="413" t="s">
        <v>1064</v>
      </c>
      <c r="C1349" s="410">
        <f>C1350</f>
        <v>0</v>
      </c>
      <c r="D1349" s="410">
        <f>D1350</f>
        <v>0</v>
      </c>
      <c r="E1349" s="410">
        <f>E1350</f>
        <v>0</v>
      </c>
      <c r="F1349" s="411">
        <f t="shared" si="45"/>
        <v>0</v>
      </c>
      <c r="G1349" s="411">
        <f t="shared" si="46"/>
        <v>0</v>
      </c>
    </row>
    <row r="1350" s="399" customFormat="1" ht="30" customHeight="1" outlineLevel="2" spans="1:7">
      <c r="A1350" s="414">
        <v>2320101</v>
      </c>
      <c r="B1350" s="415" t="s">
        <v>1064</v>
      </c>
      <c r="C1350" s="416"/>
      <c r="D1350" s="416"/>
      <c r="E1350" s="416"/>
      <c r="F1350" s="417">
        <f t="shared" si="45"/>
        <v>0</v>
      </c>
      <c r="G1350" s="417">
        <f t="shared" si="46"/>
        <v>0</v>
      </c>
    </row>
    <row r="1351" s="399" customFormat="1" outlineLevel="1" spans="1:7">
      <c r="A1351" s="412">
        <v>23202</v>
      </c>
      <c r="B1351" s="413" t="s">
        <v>1065</v>
      </c>
      <c r="C1351" s="410">
        <f>SUM(C1352:C1355)</f>
        <v>0</v>
      </c>
      <c r="D1351" s="410">
        <f>SUM(D1352:D1355)</f>
        <v>0</v>
      </c>
      <c r="E1351" s="410">
        <f>SUM(E1352:E1355)</f>
        <v>0</v>
      </c>
      <c r="F1351" s="411">
        <f t="shared" si="45"/>
        <v>0</v>
      </c>
      <c r="G1351" s="411">
        <f t="shared" si="46"/>
        <v>0</v>
      </c>
    </row>
    <row r="1352" s="399" customFormat="1" ht="27" outlineLevel="2" spans="1:7">
      <c r="A1352" s="414">
        <v>2320201</v>
      </c>
      <c r="B1352" s="415" t="s">
        <v>1066</v>
      </c>
      <c r="C1352" s="416"/>
      <c r="D1352" s="416"/>
      <c r="E1352" s="416"/>
      <c r="F1352" s="417">
        <f t="shared" si="45"/>
        <v>0</v>
      </c>
      <c r="G1352" s="417">
        <f t="shared" si="46"/>
        <v>0</v>
      </c>
    </row>
    <row r="1353" s="399" customFormat="1" ht="27" outlineLevel="2" spans="1:7">
      <c r="A1353" s="414">
        <v>2320202</v>
      </c>
      <c r="B1353" s="415" t="s">
        <v>1067</v>
      </c>
      <c r="C1353" s="416"/>
      <c r="D1353" s="416"/>
      <c r="E1353" s="416"/>
      <c r="F1353" s="417">
        <f t="shared" si="45"/>
        <v>0</v>
      </c>
      <c r="G1353" s="417">
        <f t="shared" si="46"/>
        <v>0</v>
      </c>
    </row>
    <row r="1354" s="399" customFormat="1" ht="27" outlineLevel="2" spans="1:7">
      <c r="A1354" s="414">
        <v>2320203</v>
      </c>
      <c r="B1354" s="415" t="s">
        <v>1068</v>
      </c>
      <c r="C1354" s="416"/>
      <c r="D1354" s="416"/>
      <c r="E1354" s="416"/>
      <c r="F1354" s="417">
        <f t="shared" si="45"/>
        <v>0</v>
      </c>
      <c r="G1354" s="417">
        <f t="shared" si="46"/>
        <v>0</v>
      </c>
    </row>
    <row r="1355" s="399" customFormat="1" ht="27" outlineLevel="2" spans="1:7">
      <c r="A1355" s="414">
        <v>2320299</v>
      </c>
      <c r="B1355" s="415" t="s">
        <v>1069</v>
      </c>
      <c r="C1355" s="416"/>
      <c r="D1355" s="416"/>
      <c r="E1355" s="416"/>
      <c r="F1355" s="417">
        <f t="shared" si="45"/>
        <v>0</v>
      </c>
      <c r="G1355" s="417">
        <f t="shared" si="46"/>
        <v>0</v>
      </c>
    </row>
    <row r="1356" s="399" customFormat="1" ht="27" customHeight="1" outlineLevel="1" spans="1:7">
      <c r="A1356" s="412">
        <v>23203</v>
      </c>
      <c r="B1356" s="413" t="s">
        <v>1070</v>
      </c>
      <c r="C1356" s="410">
        <f>SUM(C1357:C1360)</f>
        <v>343</v>
      </c>
      <c r="D1356" s="410">
        <f>SUM(D1357:D1360)</f>
        <v>341.884594</v>
      </c>
      <c r="E1356" s="410">
        <f>SUM(E1357:E1360)</f>
        <v>343</v>
      </c>
      <c r="F1356" s="411">
        <f t="shared" si="45"/>
        <v>1</v>
      </c>
      <c r="G1356" s="411">
        <f t="shared" si="46"/>
        <v>1.00326252197255</v>
      </c>
    </row>
    <row r="1357" s="399" customFormat="1" ht="27" outlineLevel="2" spans="1:7">
      <c r="A1357" s="414">
        <v>2320301</v>
      </c>
      <c r="B1357" s="415" t="s">
        <v>1071</v>
      </c>
      <c r="C1357" s="416">
        <v>343</v>
      </c>
      <c r="D1357" s="416">
        <v>341.884594</v>
      </c>
      <c r="E1357" s="416">
        <v>343</v>
      </c>
      <c r="F1357" s="417">
        <f t="shared" si="45"/>
        <v>1</v>
      </c>
      <c r="G1357" s="417">
        <f t="shared" si="46"/>
        <v>1.00326252197255</v>
      </c>
    </row>
    <row r="1358" s="399" customFormat="1" ht="27" outlineLevel="2" spans="1:7">
      <c r="A1358" s="414">
        <v>2320302</v>
      </c>
      <c r="B1358" s="415" t="s">
        <v>1072</v>
      </c>
      <c r="C1358" s="416"/>
      <c r="D1358" s="416"/>
      <c r="E1358" s="416"/>
      <c r="F1358" s="417">
        <f t="shared" si="45"/>
        <v>0</v>
      </c>
      <c r="G1358" s="417">
        <f t="shared" si="46"/>
        <v>0</v>
      </c>
    </row>
    <row r="1359" s="399" customFormat="1" ht="27" outlineLevel="2" spans="1:7">
      <c r="A1359" s="414">
        <v>2320303</v>
      </c>
      <c r="B1359" s="415" t="s">
        <v>1073</v>
      </c>
      <c r="C1359" s="416"/>
      <c r="D1359" s="416"/>
      <c r="E1359" s="416"/>
      <c r="F1359" s="417">
        <f t="shared" si="45"/>
        <v>0</v>
      </c>
      <c r="G1359" s="417">
        <f t="shared" si="46"/>
        <v>0</v>
      </c>
    </row>
    <row r="1360" s="399" customFormat="1" ht="27" outlineLevel="2" spans="1:7">
      <c r="A1360" s="414">
        <v>2320399</v>
      </c>
      <c r="B1360" s="415" t="s">
        <v>1074</v>
      </c>
      <c r="C1360" s="416"/>
      <c r="D1360" s="416"/>
      <c r="E1360" s="416"/>
      <c r="F1360" s="417">
        <f t="shared" si="45"/>
        <v>0</v>
      </c>
      <c r="G1360" s="417">
        <f t="shared" si="46"/>
        <v>0</v>
      </c>
    </row>
    <row r="1361" s="401" customFormat="1" ht="20" customHeight="1" spans="1:7">
      <c r="A1361" s="408">
        <v>233</v>
      </c>
      <c r="B1361" s="409" t="s">
        <v>1075</v>
      </c>
      <c r="C1361" s="410">
        <f>SUM(C1362,C1364,C1366)</f>
        <v>0</v>
      </c>
      <c r="D1361" s="410">
        <f>SUM(D1362,D1364,D1366)</f>
        <v>3.248</v>
      </c>
      <c r="E1361" s="410">
        <f>SUM(E1362,E1364,E1366)</f>
        <v>0</v>
      </c>
      <c r="F1361" s="411">
        <f t="shared" si="45"/>
        <v>0</v>
      </c>
      <c r="G1361" s="411">
        <f t="shared" si="46"/>
        <v>0</v>
      </c>
    </row>
    <row r="1362" s="399" customFormat="1" ht="27" outlineLevel="1" spans="1:7">
      <c r="A1362" s="412">
        <v>23301</v>
      </c>
      <c r="B1362" s="413" t="s">
        <v>1076</v>
      </c>
      <c r="C1362" s="410">
        <f t="shared" ref="C1362:C1366" si="47">C1363</f>
        <v>0</v>
      </c>
      <c r="D1362" s="410">
        <f t="shared" ref="D1362:D1366" si="48">D1363</f>
        <v>0</v>
      </c>
      <c r="E1362" s="410">
        <f t="shared" ref="E1362:E1366" si="49">E1363</f>
        <v>0</v>
      </c>
      <c r="F1362" s="411">
        <f t="shared" si="45"/>
        <v>0</v>
      </c>
      <c r="G1362" s="411">
        <f t="shared" si="46"/>
        <v>0</v>
      </c>
    </row>
    <row r="1363" s="399" customFormat="1" ht="27" outlineLevel="2" spans="1:7">
      <c r="A1363" s="414">
        <v>2330101</v>
      </c>
      <c r="B1363" s="415" t="s">
        <v>1076</v>
      </c>
      <c r="C1363" s="416"/>
      <c r="D1363" s="416"/>
      <c r="E1363" s="416"/>
      <c r="F1363" s="417">
        <f t="shared" si="45"/>
        <v>0</v>
      </c>
      <c r="G1363" s="417">
        <f t="shared" si="46"/>
        <v>0</v>
      </c>
    </row>
    <row r="1364" s="399" customFormat="1" ht="27" outlineLevel="1" spans="1:7">
      <c r="A1364" s="412">
        <v>23302</v>
      </c>
      <c r="B1364" s="413" t="s">
        <v>1077</v>
      </c>
      <c r="C1364" s="410">
        <f t="shared" si="47"/>
        <v>0</v>
      </c>
      <c r="D1364" s="410">
        <f t="shared" si="48"/>
        <v>0</v>
      </c>
      <c r="E1364" s="410">
        <f t="shared" si="49"/>
        <v>0</v>
      </c>
      <c r="F1364" s="411">
        <f t="shared" si="45"/>
        <v>0</v>
      </c>
      <c r="G1364" s="411">
        <f t="shared" si="46"/>
        <v>0</v>
      </c>
    </row>
    <row r="1365" s="399" customFormat="1" ht="27" outlineLevel="2" spans="1:7">
      <c r="A1365" s="414">
        <v>2330201</v>
      </c>
      <c r="B1365" s="415" t="s">
        <v>1077</v>
      </c>
      <c r="C1365" s="416"/>
      <c r="D1365" s="416"/>
      <c r="E1365" s="416"/>
      <c r="F1365" s="417">
        <f t="shared" si="45"/>
        <v>0</v>
      </c>
      <c r="G1365" s="417">
        <f t="shared" si="46"/>
        <v>0</v>
      </c>
    </row>
    <row r="1366" s="399" customFormat="1" ht="27" outlineLevel="1" spans="1:7">
      <c r="A1366" s="412">
        <v>23303</v>
      </c>
      <c r="B1366" s="413" t="s">
        <v>1078</v>
      </c>
      <c r="C1366" s="410">
        <f t="shared" si="47"/>
        <v>0</v>
      </c>
      <c r="D1366" s="410">
        <f t="shared" si="48"/>
        <v>3.248</v>
      </c>
      <c r="E1366" s="410">
        <f t="shared" si="49"/>
        <v>0</v>
      </c>
      <c r="F1366" s="411">
        <f t="shared" si="45"/>
        <v>0</v>
      </c>
      <c r="G1366" s="411">
        <f t="shared" si="46"/>
        <v>0</v>
      </c>
    </row>
    <row r="1367" s="399" customFormat="1" ht="27" outlineLevel="2" spans="1:7">
      <c r="A1367" s="414">
        <v>2330301</v>
      </c>
      <c r="B1367" s="415" t="s">
        <v>1078</v>
      </c>
      <c r="C1367" s="416"/>
      <c r="D1367" s="416">
        <v>3.248</v>
      </c>
      <c r="E1367" s="416"/>
      <c r="F1367" s="417">
        <f t="shared" si="45"/>
        <v>0</v>
      </c>
      <c r="G1367" s="417">
        <f t="shared" si="46"/>
        <v>0</v>
      </c>
    </row>
    <row r="1368" s="399" customFormat="1" spans="1:7">
      <c r="A1368" s="421"/>
      <c r="B1368" s="422"/>
      <c r="C1368" s="416"/>
      <c r="D1368" s="423"/>
      <c r="E1368" s="416"/>
      <c r="F1368" s="424"/>
      <c r="G1368" s="424"/>
    </row>
    <row r="1369" s="399" customFormat="1" ht="27" customHeight="1" spans="1:7">
      <c r="A1369" s="421"/>
      <c r="B1369" s="425" t="s">
        <v>1079</v>
      </c>
      <c r="C1369" s="426">
        <f>SUM(C6,C255,C295,C314,C404,C456,C512,C569,C699,C787,C865,C888,C996,C1054,C1118,C1138,C1168,C1178,C1223,C1247,C1292,C1342,C1343,C1348,C1361)</f>
        <v>129313</v>
      </c>
      <c r="D1369" s="427">
        <f>SUM(D6,D255,D295,D314,D404,D456,D512,D569,D699,D787,D865,D888,D996,D1054,D1118,D1138,D1168,D1178,D1223,D1247,D1292,D1342,D1343,D1348,D1361)</f>
        <v>143707.638326</v>
      </c>
      <c r="E1369" s="427">
        <f>SUM(E6,E255,E295,E314,E404,E456,E512,E569,E699,E787,E865,E888,E996,E1054,E1118,E1138,E1168,E1178,E1223,E1247,E1292,E1342,E1343,E1348,E1361)</f>
        <v>126171</v>
      </c>
      <c r="F1369" s="424">
        <f>IF(C1369&gt;0,E1369/C1369,0)</f>
        <v>0.975702365578093</v>
      </c>
      <c r="G1369" s="424">
        <f>IF(D1369&gt;0,E1369/D1369,0)</f>
        <v>0.877970033254473</v>
      </c>
    </row>
    <row r="1371" s="399" customFormat="1" spans="1:4">
      <c r="A1371" s="402"/>
      <c r="B1371" s="403"/>
      <c r="D1371" s="428"/>
    </row>
    <row r="1372" s="399" customFormat="1" spans="1:4">
      <c r="A1372" s="402"/>
      <c r="B1372" s="403"/>
      <c r="D1372" s="427"/>
    </row>
    <row r="1373" s="399" customFormat="1" spans="1:4">
      <c r="A1373" s="402"/>
      <c r="B1373" s="403"/>
      <c r="D1373" s="428"/>
    </row>
    <row r="1374" s="399" customFormat="1" spans="1:5">
      <c r="A1374" s="402"/>
      <c r="B1374" s="403"/>
      <c r="D1374" s="428"/>
      <c r="E1374" s="429"/>
    </row>
  </sheetData>
  <mergeCells count="5">
    <mergeCell ref="A2:G2"/>
    <mergeCell ref="A4:B4"/>
    <mergeCell ref="E4:G4"/>
    <mergeCell ref="C4:C5"/>
    <mergeCell ref="D4:D5"/>
  </mergeCells>
  <printOptions horizontalCentered="1"/>
  <pageMargins left="0.590277777777778" right="0.590277777777778" top="0.668055555555556" bottom="0.55" header="0.118055555555556" footer="0.279166666666667"/>
  <pageSetup paperSize="9" scale="96" fitToHeight="0" orientation="portrait"/>
  <headerFooter alignWithMargins="0" scaleWithDoc="0">
    <oddFooter>&amp;C第 &amp;P 页，共 &amp;N 页</oddFooter>
    <evenFooter>&amp;L- &amp;P-</even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10"/>
  <sheetViews>
    <sheetView showZeros="0" view="pageBreakPreview" zoomScaleNormal="100" topLeftCell="A59" workbookViewId="0">
      <selection activeCell="I77" sqref="I77"/>
    </sheetView>
  </sheetViews>
  <sheetFormatPr defaultColWidth="8.8" defaultRowHeight="13.5"/>
  <cols>
    <col min="1" max="1" width="10.8" style="325" customWidth="1"/>
    <col min="2" max="2" width="41.2" style="325" customWidth="1"/>
    <col min="3" max="5" width="10.8" style="325" customWidth="1"/>
    <col min="6" max="6" width="9.35" style="368" customWidth="1"/>
    <col min="7" max="7" width="9.35" style="369" customWidth="1"/>
    <col min="8" max="8" width="10.8" style="369" customWidth="1"/>
    <col min="9" max="9" width="41.2" style="325" customWidth="1"/>
    <col min="10" max="12" width="10.8" style="325" customWidth="1"/>
    <col min="13" max="14" width="9.35" style="368" customWidth="1"/>
    <col min="15" max="16384" width="8.8" style="325"/>
  </cols>
  <sheetData>
    <row r="1" s="325" customFormat="1" ht="18" customHeight="1" spans="1:14">
      <c r="A1" s="284" t="s">
        <v>1080</v>
      </c>
      <c r="B1" s="285">
        <v>0</v>
      </c>
      <c r="C1" s="370"/>
      <c r="D1" s="370"/>
      <c r="E1" s="370"/>
      <c r="F1" s="368"/>
      <c r="G1" s="369"/>
      <c r="H1" s="369"/>
      <c r="M1" s="368"/>
      <c r="N1" s="368"/>
    </row>
    <row r="2" s="366" customFormat="1" ht="23.25" spans="1:14">
      <c r="A2" s="328" t="s">
        <v>1081</v>
      </c>
      <c r="B2" s="328"/>
      <c r="C2" s="328"/>
      <c r="D2" s="328"/>
      <c r="E2" s="328"/>
      <c r="F2" s="328"/>
      <c r="G2" s="328"/>
      <c r="H2" s="328"/>
      <c r="I2" s="328"/>
      <c r="J2" s="328"/>
      <c r="K2" s="328"/>
      <c r="L2" s="328"/>
      <c r="M2" s="328"/>
      <c r="N2" s="328"/>
    </row>
    <row r="3" s="366" customFormat="1" ht="20.25" customHeight="1" spans="1:14">
      <c r="A3" s="371"/>
      <c r="M3" s="390" t="s">
        <v>27</v>
      </c>
      <c r="N3" s="390"/>
    </row>
    <row r="4" s="366" customFormat="1" ht="31.5" customHeight="1" spans="1:14">
      <c r="A4" s="372" t="s">
        <v>1082</v>
      </c>
      <c r="B4" s="372"/>
      <c r="C4" s="372"/>
      <c r="D4" s="372"/>
      <c r="E4" s="372"/>
      <c r="F4" s="372"/>
      <c r="G4" s="372"/>
      <c r="H4" s="372" t="s">
        <v>1083</v>
      </c>
      <c r="I4" s="372"/>
      <c r="J4" s="372"/>
      <c r="K4" s="372"/>
      <c r="L4" s="372"/>
      <c r="M4" s="372"/>
      <c r="N4" s="372"/>
    </row>
    <row r="5" s="366" customFormat="1" ht="22.2" customHeight="1" spans="1:14">
      <c r="A5" s="356" t="s">
        <v>1084</v>
      </c>
      <c r="B5" s="373" t="s">
        <v>28</v>
      </c>
      <c r="C5" s="374" t="s">
        <v>1085</v>
      </c>
      <c r="D5" s="374" t="s">
        <v>1086</v>
      </c>
      <c r="E5" s="375" t="s">
        <v>31</v>
      </c>
      <c r="F5" s="376"/>
      <c r="G5" s="377"/>
      <c r="H5" s="356" t="s">
        <v>1084</v>
      </c>
      <c r="I5" s="373" t="s">
        <v>28</v>
      </c>
      <c r="J5" s="374" t="s">
        <v>1085</v>
      </c>
      <c r="K5" s="374" t="s">
        <v>1086</v>
      </c>
      <c r="L5" s="375" t="s">
        <v>31</v>
      </c>
      <c r="M5" s="376"/>
      <c r="N5" s="377"/>
    </row>
    <row r="6" s="366" customFormat="1" ht="63" customHeight="1" spans="1:14">
      <c r="A6" s="356"/>
      <c r="B6" s="373"/>
      <c r="C6" s="378"/>
      <c r="D6" s="378"/>
      <c r="E6" s="357" t="s">
        <v>34</v>
      </c>
      <c r="F6" s="379" t="s">
        <v>35</v>
      </c>
      <c r="G6" s="379" t="s">
        <v>1087</v>
      </c>
      <c r="H6" s="356"/>
      <c r="I6" s="373"/>
      <c r="J6" s="378"/>
      <c r="K6" s="378"/>
      <c r="L6" s="357" t="s">
        <v>34</v>
      </c>
      <c r="M6" s="379" t="s">
        <v>35</v>
      </c>
      <c r="N6" s="379" t="s">
        <v>1087</v>
      </c>
    </row>
    <row r="7" s="325" customFormat="1" ht="15.6" customHeight="1" spans="1:14">
      <c r="A7" s="380"/>
      <c r="B7" s="381" t="s">
        <v>1088</v>
      </c>
      <c r="C7" s="334">
        <v>54850</v>
      </c>
      <c r="D7" s="334">
        <v>55143</v>
      </c>
      <c r="E7" s="334">
        <v>54600</v>
      </c>
      <c r="F7" s="382">
        <v>0.995442114858706</v>
      </c>
      <c r="G7" s="382">
        <v>0.990152875251619</v>
      </c>
      <c r="H7" s="380"/>
      <c r="I7" s="381" t="s">
        <v>1089</v>
      </c>
      <c r="J7" s="384">
        <v>129313</v>
      </c>
      <c r="K7" s="334">
        <v>143708.232069</v>
      </c>
      <c r="L7" s="334">
        <v>126171</v>
      </c>
      <c r="M7" s="391">
        <v>0.975702365578093</v>
      </c>
      <c r="N7" s="391">
        <v>0.877966405845285</v>
      </c>
    </row>
    <row r="8" s="325" customFormat="1" ht="15.6" customHeight="1" spans="1:14">
      <c r="A8" s="383" t="s">
        <v>1090</v>
      </c>
      <c r="B8" s="333" t="s">
        <v>1091</v>
      </c>
      <c r="C8" s="384">
        <v>164635</v>
      </c>
      <c r="D8" s="384">
        <v>187221</v>
      </c>
      <c r="E8" s="384">
        <v>161148</v>
      </c>
      <c r="F8" s="382">
        <v>0.978819813526893</v>
      </c>
      <c r="G8" s="382">
        <v>0.860736776323169</v>
      </c>
      <c r="H8" s="383" t="s">
        <v>1092</v>
      </c>
      <c r="I8" s="333" t="s">
        <v>1093</v>
      </c>
      <c r="J8" s="384">
        <v>90172</v>
      </c>
      <c r="K8" s="384">
        <v>98656</v>
      </c>
      <c r="L8" s="384">
        <v>89577</v>
      </c>
      <c r="M8" s="391">
        <v>0.993401499356785</v>
      </c>
      <c r="N8" s="391">
        <v>0.907973159260461</v>
      </c>
    </row>
    <row r="9" s="325" customFormat="1" ht="15.6" customHeight="1" spans="1:14">
      <c r="A9" s="385"/>
      <c r="B9" s="333" t="s">
        <v>1094</v>
      </c>
      <c r="C9" s="384">
        <v>83349</v>
      </c>
      <c r="D9" s="334">
        <v>97875</v>
      </c>
      <c r="E9" s="386">
        <v>83349</v>
      </c>
      <c r="F9" s="382">
        <v>1</v>
      </c>
      <c r="G9" s="382">
        <v>0.851586206896552</v>
      </c>
      <c r="H9" s="385"/>
      <c r="I9" s="333" t="s">
        <v>1095</v>
      </c>
      <c r="J9" s="384">
        <v>0</v>
      </c>
      <c r="K9" s="384">
        <v>0</v>
      </c>
      <c r="L9" s="384">
        <v>0</v>
      </c>
      <c r="M9" s="391" t="s">
        <v>1096</v>
      </c>
      <c r="N9" s="391" t="s">
        <v>1096</v>
      </c>
    </row>
    <row r="10" s="325" customFormat="1" ht="15.6" customHeight="1" spans="1:14">
      <c r="A10" s="383" t="s">
        <v>1097</v>
      </c>
      <c r="B10" s="333" t="s">
        <v>1098</v>
      </c>
      <c r="C10" s="384">
        <v>5349</v>
      </c>
      <c r="D10" s="384">
        <v>5349</v>
      </c>
      <c r="E10" s="384">
        <v>5349</v>
      </c>
      <c r="F10" s="382">
        <v>1</v>
      </c>
      <c r="G10" s="382">
        <v>1</v>
      </c>
      <c r="H10" s="456" t="s">
        <v>1099</v>
      </c>
      <c r="I10" s="333" t="s">
        <v>1100</v>
      </c>
      <c r="J10" s="392">
        <v>0</v>
      </c>
      <c r="K10" s="392">
        <v>0</v>
      </c>
      <c r="L10" s="392">
        <v>0</v>
      </c>
      <c r="M10" s="391" t="s">
        <v>1096</v>
      </c>
      <c r="N10" s="391" t="s">
        <v>1096</v>
      </c>
    </row>
    <row r="11" s="325" customFormat="1" ht="15.6" customHeight="1" spans="1:14">
      <c r="A11" s="383" t="s">
        <v>1101</v>
      </c>
      <c r="B11" s="333" t="s">
        <v>1102</v>
      </c>
      <c r="C11" s="387">
        <v>185</v>
      </c>
      <c r="D11" s="387">
        <v>185</v>
      </c>
      <c r="E11" s="387">
        <v>185</v>
      </c>
      <c r="F11" s="382">
        <v>1</v>
      </c>
      <c r="G11" s="382">
        <v>1</v>
      </c>
      <c r="H11" s="456" t="s">
        <v>1103</v>
      </c>
      <c r="I11" s="333" t="s">
        <v>1104</v>
      </c>
      <c r="J11" s="392">
        <v>0</v>
      </c>
      <c r="K11" s="392">
        <v>0</v>
      </c>
      <c r="L11" s="392">
        <v>0</v>
      </c>
      <c r="M11" s="391" t="s">
        <v>1096</v>
      </c>
      <c r="N11" s="391" t="s">
        <v>1096</v>
      </c>
    </row>
    <row r="12" s="325" customFormat="1" ht="15.6" customHeight="1" spans="1:14">
      <c r="A12" s="383" t="s">
        <v>1105</v>
      </c>
      <c r="B12" s="333" t="s">
        <v>1106</v>
      </c>
      <c r="C12" s="387">
        <v>0</v>
      </c>
      <c r="D12" s="387">
        <v>0</v>
      </c>
      <c r="E12" s="387">
        <v>0</v>
      </c>
      <c r="F12" s="382" t="s">
        <v>1096</v>
      </c>
      <c r="G12" s="382" t="s">
        <v>1096</v>
      </c>
      <c r="H12" s="456" t="s">
        <v>1107</v>
      </c>
      <c r="I12" s="333" t="s">
        <v>1108</v>
      </c>
      <c r="J12" s="392">
        <v>0</v>
      </c>
      <c r="K12" s="392">
        <v>0</v>
      </c>
      <c r="L12" s="392">
        <v>0</v>
      </c>
      <c r="M12" s="391" t="s">
        <v>1096</v>
      </c>
      <c r="N12" s="391" t="s">
        <v>1096</v>
      </c>
    </row>
    <row r="13" s="325" customFormat="1" ht="15.6" customHeight="1" spans="1:14">
      <c r="A13" s="383" t="s">
        <v>1109</v>
      </c>
      <c r="B13" s="333" t="s">
        <v>1110</v>
      </c>
      <c r="C13" s="387">
        <v>306</v>
      </c>
      <c r="D13" s="387">
        <v>306</v>
      </c>
      <c r="E13" s="387">
        <v>306</v>
      </c>
      <c r="F13" s="382">
        <v>1</v>
      </c>
      <c r="G13" s="382">
        <v>1</v>
      </c>
      <c r="H13" s="385"/>
      <c r="I13" s="333"/>
      <c r="J13" s="393"/>
      <c r="K13" s="362"/>
      <c r="L13" s="362"/>
      <c r="M13" s="394"/>
      <c r="N13" s="394"/>
    </row>
    <row r="14" s="325" customFormat="1" ht="15.6" customHeight="1" spans="1:14">
      <c r="A14" s="383" t="s">
        <v>1111</v>
      </c>
      <c r="B14" s="333" t="s">
        <v>1112</v>
      </c>
      <c r="C14" s="387">
        <v>0</v>
      </c>
      <c r="D14" s="387">
        <v>0</v>
      </c>
      <c r="E14" s="387">
        <v>0</v>
      </c>
      <c r="F14" s="382" t="s">
        <v>1096</v>
      </c>
      <c r="G14" s="382" t="s">
        <v>1096</v>
      </c>
      <c r="H14" s="385"/>
      <c r="I14" s="333"/>
      <c r="J14" s="393"/>
      <c r="K14" s="362"/>
      <c r="L14" s="362"/>
      <c r="M14" s="394"/>
      <c r="N14" s="394"/>
    </row>
    <row r="15" s="325" customFormat="1" ht="15.6" customHeight="1" spans="1:14">
      <c r="A15" s="383" t="s">
        <v>1113</v>
      </c>
      <c r="B15" s="333" t="s">
        <v>1114</v>
      </c>
      <c r="C15" s="387">
        <v>4858</v>
      </c>
      <c r="D15" s="387">
        <v>4858</v>
      </c>
      <c r="E15" s="387">
        <v>4858</v>
      </c>
      <c r="F15" s="382">
        <v>1</v>
      </c>
      <c r="G15" s="382">
        <v>1</v>
      </c>
      <c r="H15" s="385"/>
      <c r="I15" s="333"/>
      <c r="J15" s="393"/>
      <c r="K15" s="362"/>
      <c r="L15" s="362"/>
      <c r="M15" s="394"/>
      <c r="N15" s="394"/>
    </row>
    <row r="16" s="325" customFormat="1" ht="15.6" customHeight="1" spans="1:14">
      <c r="A16" s="383" t="s">
        <v>1115</v>
      </c>
      <c r="B16" s="333" t="s">
        <v>1116</v>
      </c>
      <c r="C16" s="387">
        <v>0</v>
      </c>
      <c r="D16" s="387">
        <v>0</v>
      </c>
      <c r="E16" s="387">
        <v>0</v>
      </c>
      <c r="F16" s="382" t="s">
        <v>1096</v>
      </c>
      <c r="G16" s="382" t="s">
        <v>1096</v>
      </c>
      <c r="H16" s="385"/>
      <c r="I16" s="333"/>
      <c r="J16" s="393"/>
      <c r="K16" s="362"/>
      <c r="L16" s="362"/>
      <c r="M16" s="394"/>
      <c r="N16" s="394"/>
    </row>
    <row r="17" s="325" customFormat="1" ht="15.6" customHeight="1" spans="1:14">
      <c r="A17" s="383" t="s">
        <v>1117</v>
      </c>
      <c r="B17" s="333" t="s">
        <v>1118</v>
      </c>
      <c r="C17" s="387">
        <v>68000</v>
      </c>
      <c r="D17" s="388">
        <v>73525</v>
      </c>
      <c r="E17" s="389">
        <v>68000</v>
      </c>
      <c r="F17" s="382">
        <v>1</v>
      </c>
      <c r="G17" s="382">
        <v>0.92485549132948</v>
      </c>
      <c r="H17" s="385"/>
      <c r="I17" s="333"/>
      <c r="J17" s="393"/>
      <c r="K17" s="362"/>
      <c r="L17" s="362"/>
      <c r="M17" s="394"/>
      <c r="N17" s="394"/>
    </row>
    <row r="18" s="325" customFormat="1" ht="15.6" customHeight="1" spans="1:14">
      <c r="A18" s="383" t="s">
        <v>1119</v>
      </c>
      <c r="B18" s="333" t="s">
        <v>1120</v>
      </c>
      <c r="C18" s="387">
        <v>0</v>
      </c>
      <c r="D18" s="387">
        <v>0</v>
      </c>
      <c r="E18" s="387">
        <v>0</v>
      </c>
      <c r="F18" s="382" t="s">
        <v>1096</v>
      </c>
      <c r="G18" s="382" t="s">
        <v>1096</v>
      </c>
      <c r="H18" s="385"/>
      <c r="I18" s="333"/>
      <c r="J18" s="393"/>
      <c r="K18" s="362"/>
      <c r="L18" s="362"/>
      <c r="M18" s="394"/>
      <c r="N18" s="394"/>
    </row>
    <row r="19" s="325" customFormat="1" ht="15.6" customHeight="1" spans="1:14">
      <c r="A19" s="383" t="s">
        <v>1121</v>
      </c>
      <c r="B19" s="333" t="s">
        <v>1122</v>
      </c>
      <c r="C19" s="387">
        <v>2600</v>
      </c>
      <c r="D19" s="387">
        <v>3248</v>
      </c>
      <c r="E19" s="387">
        <v>3000</v>
      </c>
      <c r="F19" s="382">
        <v>1.15384615384615</v>
      </c>
      <c r="G19" s="382">
        <v>0.923645320197044</v>
      </c>
      <c r="H19" s="385"/>
      <c r="I19" s="333"/>
      <c r="J19" s="393"/>
      <c r="K19" s="362"/>
      <c r="L19" s="362"/>
      <c r="M19" s="394"/>
      <c r="N19" s="394"/>
    </row>
    <row r="20" s="325" customFormat="1" ht="15.6" customHeight="1" spans="1:14">
      <c r="A20" s="383" t="s">
        <v>1123</v>
      </c>
      <c r="B20" s="333" t="s">
        <v>1124</v>
      </c>
      <c r="C20" s="387">
        <v>23500</v>
      </c>
      <c r="D20" s="387">
        <v>20150</v>
      </c>
      <c r="E20" s="387">
        <v>21300</v>
      </c>
      <c r="F20" s="382">
        <v>0.906382978723404</v>
      </c>
      <c r="G20" s="382">
        <v>1.05707196029777</v>
      </c>
      <c r="H20" s="385"/>
      <c r="I20" s="333"/>
      <c r="J20" s="393"/>
      <c r="K20" s="362"/>
      <c r="L20" s="362"/>
      <c r="M20" s="394"/>
      <c r="N20" s="394"/>
    </row>
    <row r="21" s="325" customFormat="1" ht="15.6" customHeight="1" spans="1:14">
      <c r="A21" s="383" t="s">
        <v>1125</v>
      </c>
      <c r="B21" s="333" t="s">
        <v>1126</v>
      </c>
      <c r="C21" s="387">
        <v>500</v>
      </c>
      <c r="D21" s="387">
        <v>972</v>
      </c>
      <c r="E21" s="387">
        <v>800</v>
      </c>
      <c r="F21" s="382">
        <v>1.6</v>
      </c>
      <c r="G21" s="382">
        <v>0.823045267489712</v>
      </c>
      <c r="H21" s="385"/>
      <c r="I21" s="333"/>
      <c r="J21" s="393"/>
      <c r="K21" s="362"/>
      <c r="L21" s="362"/>
      <c r="M21" s="394"/>
      <c r="N21" s="394"/>
    </row>
    <row r="22" s="325" customFormat="1" ht="15.6" customHeight="1" spans="1:14">
      <c r="A22" s="383" t="s">
        <v>1127</v>
      </c>
      <c r="B22" s="333" t="s">
        <v>1128</v>
      </c>
      <c r="C22" s="387">
        <v>0</v>
      </c>
      <c r="D22" s="387">
        <v>0</v>
      </c>
      <c r="E22" s="387">
        <v>0</v>
      </c>
      <c r="F22" s="382" t="s">
        <v>1096</v>
      </c>
      <c r="G22" s="382" t="s">
        <v>1096</v>
      </c>
      <c r="H22" s="385"/>
      <c r="I22" s="333"/>
      <c r="J22" s="393"/>
      <c r="K22" s="362"/>
      <c r="L22" s="362"/>
      <c r="M22" s="394"/>
      <c r="N22" s="394"/>
    </row>
    <row r="23" s="325" customFormat="1" ht="15.6" customHeight="1" spans="1:14">
      <c r="A23" s="383" t="s">
        <v>1129</v>
      </c>
      <c r="B23" s="333" t="s">
        <v>1130</v>
      </c>
      <c r="C23" s="387">
        <v>0</v>
      </c>
      <c r="D23" s="387">
        <v>0</v>
      </c>
      <c r="E23" s="387">
        <v>0</v>
      </c>
      <c r="F23" s="382" t="s">
        <v>1096</v>
      </c>
      <c r="G23" s="382" t="s">
        <v>1096</v>
      </c>
      <c r="H23" s="385"/>
      <c r="I23" s="333"/>
      <c r="J23" s="393"/>
      <c r="K23" s="362"/>
      <c r="L23" s="362"/>
      <c r="M23" s="394"/>
      <c r="N23" s="394"/>
    </row>
    <row r="24" s="325" customFormat="1" ht="15.6" customHeight="1" spans="1:14">
      <c r="A24" s="383" t="s">
        <v>1131</v>
      </c>
      <c r="B24" s="333" t="s">
        <v>1132</v>
      </c>
      <c r="C24" s="387">
        <v>0</v>
      </c>
      <c r="D24" s="387">
        <v>0</v>
      </c>
      <c r="E24" s="387">
        <v>0</v>
      </c>
      <c r="F24" s="382" t="s">
        <v>1096</v>
      </c>
      <c r="G24" s="382" t="s">
        <v>1096</v>
      </c>
      <c r="H24" s="385"/>
      <c r="I24" s="333"/>
      <c r="J24" s="393"/>
      <c r="K24" s="362"/>
      <c r="L24" s="362"/>
      <c r="M24" s="394"/>
      <c r="N24" s="394"/>
    </row>
    <row r="25" s="325" customFormat="1" ht="15.6" customHeight="1" spans="1:14">
      <c r="A25" s="383" t="s">
        <v>1133</v>
      </c>
      <c r="B25" s="333" t="s">
        <v>1134</v>
      </c>
      <c r="C25" s="387">
        <v>0</v>
      </c>
      <c r="D25" s="387">
        <v>0</v>
      </c>
      <c r="E25" s="387">
        <v>0</v>
      </c>
      <c r="F25" s="382" t="s">
        <v>1096</v>
      </c>
      <c r="G25" s="382" t="s">
        <v>1096</v>
      </c>
      <c r="H25" s="385"/>
      <c r="I25" s="333"/>
      <c r="J25" s="393"/>
      <c r="K25" s="362"/>
      <c r="L25" s="362"/>
      <c r="M25" s="394"/>
      <c r="N25" s="394"/>
    </row>
    <row r="26" s="325" customFormat="1" ht="15.6" customHeight="1" spans="1:14">
      <c r="A26" s="383" t="s">
        <v>1135</v>
      </c>
      <c r="B26" s="333" t="s">
        <v>1136</v>
      </c>
      <c r="C26" s="387">
        <v>8000</v>
      </c>
      <c r="D26" s="387">
        <v>9296</v>
      </c>
      <c r="E26" s="387">
        <v>8000</v>
      </c>
      <c r="F26" s="382">
        <v>1</v>
      </c>
      <c r="G26" s="382">
        <v>0.860585197934596</v>
      </c>
      <c r="H26" s="385"/>
      <c r="I26" s="333"/>
      <c r="J26" s="393"/>
      <c r="K26" s="362"/>
      <c r="L26" s="362"/>
      <c r="M26" s="394"/>
      <c r="N26" s="394"/>
    </row>
    <row r="27" s="325" customFormat="1" ht="15.6" customHeight="1" spans="1:14">
      <c r="A27" s="383" t="s">
        <v>1137</v>
      </c>
      <c r="B27" s="333" t="s">
        <v>1138</v>
      </c>
      <c r="C27" s="387">
        <v>230</v>
      </c>
      <c r="D27" s="387">
        <v>356</v>
      </c>
      <c r="E27" s="387">
        <v>380</v>
      </c>
      <c r="F27" s="382">
        <v>1.65217391304348</v>
      </c>
      <c r="G27" s="382">
        <v>1.06741573033708</v>
      </c>
      <c r="H27" s="385"/>
      <c r="I27" s="333"/>
      <c r="J27" s="393"/>
      <c r="K27" s="362"/>
      <c r="L27" s="362"/>
      <c r="M27" s="394"/>
      <c r="N27" s="394"/>
    </row>
    <row r="28" s="325" customFormat="1" ht="15.6" customHeight="1" spans="1:14">
      <c r="A28" s="383" t="s">
        <v>1139</v>
      </c>
      <c r="B28" s="333" t="s">
        <v>1140</v>
      </c>
      <c r="C28" s="387">
        <v>10</v>
      </c>
      <c r="D28" s="387">
        <v>20</v>
      </c>
      <c r="E28" s="387">
        <v>20</v>
      </c>
      <c r="F28" s="382">
        <v>2</v>
      </c>
      <c r="G28" s="382">
        <v>1</v>
      </c>
      <c r="H28" s="385"/>
      <c r="I28" s="333"/>
      <c r="J28" s="393"/>
      <c r="K28" s="362"/>
      <c r="L28" s="362"/>
      <c r="M28" s="394"/>
      <c r="N28" s="394"/>
    </row>
    <row r="29" s="325" customFormat="1" ht="15.6" customHeight="1" spans="1:14">
      <c r="A29" s="383" t="s">
        <v>1141</v>
      </c>
      <c r="B29" s="333" t="s">
        <v>1142</v>
      </c>
      <c r="C29" s="387">
        <v>0</v>
      </c>
      <c r="D29" s="387">
        <v>0</v>
      </c>
      <c r="E29" s="387">
        <v>0</v>
      </c>
      <c r="F29" s="382" t="s">
        <v>1096</v>
      </c>
      <c r="G29" s="382" t="s">
        <v>1096</v>
      </c>
      <c r="H29" s="385"/>
      <c r="I29" s="333"/>
      <c r="J29" s="393"/>
      <c r="K29" s="362"/>
      <c r="L29" s="362"/>
      <c r="M29" s="394"/>
      <c r="N29" s="394"/>
    </row>
    <row r="30" s="325" customFormat="1" ht="15.6" customHeight="1" spans="1:14">
      <c r="A30" s="383" t="s">
        <v>1143</v>
      </c>
      <c r="B30" s="333" t="s">
        <v>1144</v>
      </c>
      <c r="C30" s="387">
        <v>8000</v>
      </c>
      <c r="D30" s="387">
        <v>9458</v>
      </c>
      <c r="E30" s="387">
        <v>8000</v>
      </c>
      <c r="F30" s="382">
        <v>1</v>
      </c>
      <c r="G30" s="382">
        <v>0.845844787481497</v>
      </c>
      <c r="H30" s="385"/>
      <c r="I30" s="395"/>
      <c r="J30" s="393"/>
      <c r="K30" s="362"/>
      <c r="L30" s="362"/>
      <c r="M30" s="394"/>
      <c r="N30" s="394"/>
    </row>
    <row r="31" s="325" customFormat="1" ht="15.6" customHeight="1" spans="1:14">
      <c r="A31" s="383" t="s">
        <v>1145</v>
      </c>
      <c r="B31" s="333" t="s">
        <v>1146</v>
      </c>
      <c r="C31" s="387">
        <v>0</v>
      </c>
      <c r="D31" s="387">
        <v>0</v>
      </c>
      <c r="E31" s="387">
        <v>0</v>
      </c>
      <c r="F31" s="382" t="s">
        <v>1096</v>
      </c>
      <c r="G31" s="382" t="s">
        <v>1096</v>
      </c>
      <c r="H31" s="385"/>
      <c r="I31" s="333"/>
      <c r="J31" s="393"/>
      <c r="K31" s="362"/>
      <c r="L31" s="362"/>
      <c r="M31" s="394"/>
      <c r="N31" s="394"/>
    </row>
    <row r="32" s="325" customFormat="1" ht="15.6" customHeight="1" spans="1:14">
      <c r="A32" s="383" t="s">
        <v>1147</v>
      </c>
      <c r="B32" s="333" t="s">
        <v>1148</v>
      </c>
      <c r="C32" s="387">
        <v>0</v>
      </c>
      <c r="D32" s="387">
        <v>0</v>
      </c>
      <c r="E32" s="387">
        <v>0</v>
      </c>
      <c r="F32" s="382" t="s">
        <v>1096</v>
      </c>
      <c r="G32" s="382" t="s">
        <v>1096</v>
      </c>
      <c r="H32" s="385"/>
      <c r="I32" s="333"/>
      <c r="J32" s="393"/>
      <c r="K32" s="362"/>
      <c r="L32" s="362"/>
      <c r="M32" s="394"/>
      <c r="N32" s="394"/>
    </row>
    <row r="33" s="325" customFormat="1" ht="15.6" customHeight="1" spans="1:14">
      <c r="A33" s="383" t="s">
        <v>1149</v>
      </c>
      <c r="B33" s="333" t="s">
        <v>1150</v>
      </c>
      <c r="C33" s="387">
        <v>0</v>
      </c>
      <c r="D33" s="387">
        <v>0</v>
      </c>
      <c r="E33" s="387">
        <v>0</v>
      </c>
      <c r="F33" s="382" t="s">
        <v>1096</v>
      </c>
      <c r="G33" s="382" t="s">
        <v>1096</v>
      </c>
      <c r="H33" s="385"/>
      <c r="I33" s="333"/>
      <c r="J33" s="393"/>
      <c r="K33" s="362"/>
      <c r="L33" s="362"/>
      <c r="M33" s="394"/>
      <c r="N33" s="394"/>
    </row>
    <row r="34" s="325" customFormat="1" ht="15.6" customHeight="1" spans="1:14">
      <c r="A34" s="383" t="s">
        <v>1151</v>
      </c>
      <c r="B34" s="333" t="s">
        <v>1152</v>
      </c>
      <c r="C34" s="387">
        <v>1000</v>
      </c>
      <c r="D34" s="387">
        <v>1162</v>
      </c>
      <c r="E34" s="387">
        <v>1000</v>
      </c>
      <c r="F34" s="382">
        <v>1</v>
      </c>
      <c r="G34" s="382">
        <v>0.860585197934596</v>
      </c>
      <c r="H34" s="385"/>
      <c r="I34" s="333"/>
      <c r="J34" s="393"/>
      <c r="K34" s="362"/>
      <c r="L34" s="362"/>
      <c r="M34" s="394"/>
      <c r="N34" s="394"/>
    </row>
    <row r="35" s="325" customFormat="1" ht="15.6" customHeight="1" spans="1:14">
      <c r="A35" s="383" t="s">
        <v>1153</v>
      </c>
      <c r="B35" s="333" t="s">
        <v>1154</v>
      </c>
      <c r="C35" s="387">
        <v>2200</v>
      </c>
      <c r="D35" s="387">
        <v>2802</v>
      </c>
      <c r="E35" s="387">
        <v>2200</v>
      </c>
      <c r="F35" s="382">
        <v>1</v>
      </c>
      <c r="G35" s="382">
        <v>0.785153461812991</v>
      </c>
      <c r="H35" s="385"/>
      <c r="I35" s="333"/>
      <c r="J35" s="393"/>
      <c r="K35" s="362"/>
      <c r="L35" s="362"/>
      <c r="M35" s="394"/>
      <c r="N35" s="394"/>
    </row>
    <row r="36" s="325" customFormat="1" ht="15.6" customHeight="1" spans="1:14">
      <c r="A36" s="383" t="s">
        <v>1155</v>
      </c>
      <c r="B36" s="333" t="s">
        <v>1156</v>
      </c>
      <c r="C36" s="387">
        <v>160</v>
      </c>
      <c r="D36" s="387">
        <v>264</v>
      </c>
      <c r="E36" s="387">
        <v>200</v>
      </c>
      <c r="F36" s="382">
        <v>1.25</v>
      </c>
      <c r="G36" s="382">
        <v>0.757575757575758</v>
      </c>
      <c r="H36" s="385"/>
      <c r="I36" s="333"/>
      <c r="J36" s="393"/>
      <c r="K36" s="362"/>
      <c r="L36" s="362"/>
      <c r="M36" s="394"/>
      <c r="N36" s="394"/>
    </row>
    <row r="37" s="325" customFormat="1" ht="15.6" customHeight="1" spans="1:14">
      <c r="A37" s="383" t="s">
        <v>1157</v>
      </c>
      <c r="B37" s="333" t="s">
        <v>1158</v>
      </c>
      <c r="C37" s="387">
        <v>100</v>
      </c>
      <c r="D37" s="387">
        <v>126</v>
      </c>
      <c r="E37" s="387">
        <v>100</v>
      </c>
      <c r="F37" s="382">
        <v>1</v>
      </c>
      <c r="G37" s="382">
        <v>0.793650793650794</v>
      </c>
      <c r="H37" s="385"/>
      <c r="I37" s="333"/>
      <c r="J37" s="393"/>
      <c r="K37" s="362"/>
      <c r="L37" s="362"/>
      <c r="M37" s="394"/>
      <c r="N37" s="394"/>
    </row>
    <row r="38" s="325" customFormat="1" ht="15.6" customHeight="1" spans="1:14">
      <c r="A38" s="383" t="s">
        <v>1159</v>
      </c>
      <c r="B38" s="333" t="s">
        <v>1160</v>
      </c>
      <c r="C38" s="387">
        <v>11000</v>
      </c>
      <c r="D38" s="387">
        <v>13649</v>
      </c>
      <c r="E38" s="387">
        <v>12030</v>
      </c>
      <c r="F38" s="382">
        <v>1.09363636363636</v>
      </c>
      <c r="G38" s="382">
        <v>0.881383251520258</v>
      </c>
      <c r="H38" s="385"/>
      <c r="I38" s="333"/>
      <c r="J38" s="393"/>
      <c r="K38" s="362"/>
      <c r="L38" s="362"/>
      <c r="M38" s="394"/>
      <c r="N38" s="394"/>
    </row>
    <row r="39" s="325" customFormat="1" ht="15.6" customHeight="1" spans="1:14">
      <c r="A39" s="383" t="s">
        <v>1161</v>
      </c>
      <c r="B39" s="333" t="s">
        <v>1162</v>
      </c>
      <c r="C39" s="387">
        <v>2200</v>
      </c>
      <c r="D39" s="387">
        <v>2687</v>
      </c>
      <c r="E39" s="387">
        <v>2400</v>
      </c>
      <c r="F39" s="382">
        <v>1.09090909090909</v>
      </c>
      <c r="G39" s="382">
        <v>0.893189430591738</v>
      </c>
      <c r="H39" s="385"/>
      <c r="I39" s="333"/>
      <c r="J39" s="393"/>
      <c r="K39" s="362"/>
      <c r="L39" s="362"/>
      <c r="M39" s="394"/>
      <c r="N39" s="394"/>
    </row>
    <row r="40" s="325" customFormat="1" ht="15.6" customHeight="1" spans="1:14">
      <c r="A40" s="383" t="s">
        <v>1163</v>
      </c>
      <c r="B40" s="333" t="s">
        <v>1164</v>
      </c>
      <c r="C40" s="387">
        <v>0</v>
      </c>
      <c r="D40" s="387">
        <v>0</v>
      </c>
      <c r="E40" s="387">
        <v>0</v>
      </c>
      <c r="F40" s="382" t="s">
        <v>1096</v>
      </c>
      <c r="G40" s="382" t="s">
        <v>1096</v>
      </c>
      <c r="H40" s="385"/>
      <c r="I40" s="333"/>
      <c r="J40" s="393"/>
      <c r="K40" s="362"/>
      <c r="L40" s="362"/>
      <c r="M40" s="394"/>
      <c r="N40" s="394"/>
    </row>
    <row r="41" s="325" customFormat="1" ht="15.6" customHeight="1" spans="1:14">
      <c r="A41" s="383" t="s">
        <v>1165</v>
      </c>
      <c r="B41" s="333" t="s">
        <v>1166</v>
      </c>
      <c r="C41" s="387">
        <v>0</v>
      </c>
      <c r="D41" s="387">
        <v>0</v>
      </c>
      <c r="E41" s="387">
        <v>0</v>
      </c>
      <c r="F41" s="382" t="s">
        <v>1096</v>
      </c>
      <c r="G41" s="382" t="s">
        <v>1096</v>
      </c>
      <c r="H41" s="385"/>
      <c r="I41" s="333"/>
      <c r="J41" s="393"/>
      <c r="K41" s="362"/>
      <c r="L41" s="362"/>
      <c r="M41" s="394"/>
      <c r="N41" s="394"/>
    </row>
    <row r="42" s="325" customFormat="1" ht="15.6" customHeight="1" spans="1:14">
      <c r="A42" s="383" t="s">
        <v>1167</v>
      </c>
      <c r="B42" s="333" t="s">
        <v>1168</v>
      </c>
      <c r="C42" s="387">
        <v>2800</v>
      </c>
      <c r="D42" s="387">
        <v>3158</v>
      </c>
      <c r="E42" s="387">
        <v>2850</v>
      </c>
      <c r="F42" s="382">
        <v>1.01785714285714</v>
      </c>
      <c r="G42" s="382">
        <v>0.902469917669411</v>
      </c>
      <c r="H42" s="385"/>
      <c r="I42" s="333"/>
      <c r="J42" s="393"/>
      <c r="K42" s="362"/>
      <c r="L42" s="362"/>
      <c r="M42" s="394"/>
      <c r="N42" s="394"/>
    </row>
    <row r="43" s="325" customFormat="1" ht="15.6" customHeight="1" spans="1:14">
      <c r="A43" s="383" t="s">
        <v>1169</v>
      </c>
      <c r="B43" s="333" t="s">
        <v>1170</v>
      </c>
      <c r="C43" s="387">
        <v>5580</v>
      </c>
      <c r="D43" s="387">
        <v>6034</v>
      </c>
      <c r="E43" s="387">
        <v>5600</v>
      </c>
      <c r="F43" s="382">
        <v>1.00358422939068</v>
      </c>
      <c r="G43" s="382">
        <v>0.928074245939675</v>
      </c>
      <c r="H43" s="385"/>
      <c r="I43" s="333"/>
      <c r="J43" s="393"/>
      <c r="K43" s="362"/>
      <c r="L43" s="362"/>
      <c r="M43" s="394"/>
      <c r="N43" s="394"/>
    </row>
    <row r="44" s="325" customFormat="1" ht="15.6" customHeight="1" spans="1:14">
      <c r="A44" s="383" t="s">
        <v>1171</v>
      </c>
      <c r="B44" s="333" t="s">
        <v>1172</v>
      </c>
      <c r="C44" s="387">
        <v>0</v>
      </c>
      <c r="D44" s="387">
        <v>0</v>
      </c>
      <c r="E44" s="387">
        <v>0</v>
      </c>
      <c r="F44" s="382" t="s">
        <v>1096</v>
      </c>
      <c r="G44" s="382" t="s">
        <v>1096</v>
      </c>
      <c r="H44" s="385"/>
      <c r="I44" s="333"/>
      <c r="J44" s="393"/>
      <c r="K44" s="362"/>
      <c r="L44" s="362"/>
      <c r="M44" s="394"/>
      <c r="N44" s="394"/>
    </row>
    <row r="45" s="325" customFormat="1" ht="15.6" customHeight="1" spans="1:14">
      <c r="A45" s="383" t="s">
        <v>1173</v>
      </c>
      <c r="B45" s="333" t="s">
        <v>1174</v>
      </c>
      <c r="C45" s="387">
        <v>0</v>
      </c>
      <c r="D45" s="387">
        <v>0</v>
      </c>
      <c r="E45" s="387">
        <v>0</v>
      </c>
      <c r="F45" s="382" t="s">
        <v>1096</v>
      </c>
      <c r="G45" s="382" t="s">
        <v>1096</v>
      </c>
      <c r="H45" s="385"/>
      <c r="I45" s="333"/>
      <c r="J45" s="393"/>
      <c r="K45" s="362"/>
      <c r="L45" s="362"/>
      <c r="M45" s="394"/>
      <c r="N45" s="394"/>
    </row>
    <row r="46" s="325" customFormat="1" ht="15.6" customHeight="1" spans="1:14">
      <c r="A46" s="383" t="s">
        <v>1175</v>
      </c>
      <c r="B46" s="333" t="s">
        <v>1176</v>
      </c>
      <c r="C46" s="387">
        <v>0</v>
      </c>
      <c r="D46" s="387">
        <v>0</v>
      </c>
      <c r="E46" s="387">
        <v>0</v>
      </c>
      <c r="F46" s="382" t="s">
        <v>1096</v>
      </c>
      <c r="G46" s="382" t="s">
        <v>1096</v>
      </c>
      <c r="H46" s="385"/>
      <c r="I46" s="333"/>
      <c r="J46" s="393"/>
      <c r="K46" s="362"/>
      <c r="L46" s="362"/>
      <c r="M46" s="394"/>
      <c r="N46" s="394"/>
    </row>
    <row r="47" s="325" customFormat="1" ht="15.6" customHeight="1" spans="1:14">
      <c r="A47" s="383" t="s">
        <v>1177</v>
      </c>
      <c r="B47" s="333" t="s">
        <v>1178</v>
      </c>
      <c r="C47" s="387">
        <v>0</v>
      </c>
      <c r="D47" s="387">
        <v>0</v>
      </c>
      <c r="E47" s="387">
        <v>0</v>
      </c>
      <c r="F47" s="382" t="s">
        <v>1096</v>
      </c>
      <c r="G47" s="382" t="s">
        <v>1096</v>
      </c>
      <c r="H47" s="385"/>
      <c r="I47" s="333"/>
      <c r="J47" s="393"/>
      <c r="K47" s="362"/>
      <c r="L47" s="362"/>
      <c r="M47" s="394"/>
      <c r="N47" s="394"/>
    </row>
    <row r="48" s="325" customFormat="1" ht="15.6" customHeight="1" spans="1:14">
      <c r="A48" s="383" t="s">
        <v>1179</v>
      </c>
      <c r="B48" s="333" t="s">
        <v>1180</v>
      </c>
      <c r="C48" s="387">
        <v>20</v>
      </c>
      <c r="D48" s="387">
        <v>26</v>
      </c>
      <c r="E48" s="387">
        <v>20</v>
      </c>
      <c r="F48" s="382">
        <v>1</v>
      </c>
      <c r="G48" s="382">
        <v>0.769230769230769</v>
      </c>
      <c r="H48" s="385"/>
      <c r="I48" s="333"/>
      <c r="J48" s="393"/>
      <c r="K48" s="362"/>
      <c r="L48" s="362"/>
      <c r="M48" s="394"/>
      <c r="N48" s="394"/>
    </row>
    <row r="49" s="325" customFormat="1" ht="15.6" customHeight="1" spans="1:14">
      <c r="A49" s="383" t="s">
        <v>1181</v>
      </c>
      <c r="B49" s="333" t="s">
        <v>1182</v>
      </c>
      <c r="C49" s="387">
        <v>0</v>
      </c>
      <c r="D49" s="387">
        <v>0</v>
      </c>
      <c r="E49" s="387">
        <v>0</v>
      </c>
      <c r="F49" s="382" t="s">
        <v>1096</v>
      </c>
      <c r="G49" s="382" t="s">
        <v>1096</v>
      </c>
      <c r="H49" s="385"/>
      <c r="I49" s="333"/>
      <c r="J49" s="393"/>
      <c r="K49" s="362"/>
      <c r="L49" s="362"/>
      <c r="M49" s="394"/>
      <c r="N49" s="394"/>
    </row>
    <row r="50" s="325" customFormat="1" ht="15.6" customHeight="1" spans="1:14">
      <c r="A50" s="383" t="s">
        <v>1183</v>
      </c>
      <c r="B50" s="333" t="s">
        <v>1184</v>
      </c>
      <c r="C50" s="387">
        <v>100</v>
      </c>
      <c r="D50" s="387">
        <v>111</v>
      </c>
      <c r="E50" s="387">
        <v>100</v>
      </c>
      <c r="F50" s="382">
        <v>1</v>
      </c>
      <c r="G50" s="382">
        <v>0.900900900900901</v>
      </c>
      <c r="H50" s="385"/>
      <c r="I50" s="333"/>
      <c r="J50" s="393"/>
      <c r="K50" s="362"/>
      <c r="L50" s="362"/>
      <c r="M50" s="394"/>
      <c r="N50" s="394"/>
    </row>
    <row r="51" s="325" customFormat="1" ht="15.6" customHeight="1" spans="1:14">
      <c r="A51" s="383" t="s">
        <v>1185</v>
      </c>
      <c r="B51" s="333" t="s">
        <v>1186</v>
      </c>
      <c r="C51" s="387">
        <v>0</v>
      </c>
      <c r="D51" s="387">
        <v>0</v>
      </c>
      <c r="E51" s="387">
        <v>0</v>
      </c>
      <c r="F51" s="382" t="s">
        <v>1096</v>
      </c>
      <c r="G51" s="382" t="s">
        <v>1096</v>
      </c>
      <c r="H51" s="385"/>
      <c r="I51" s="333"/>
      <c r="J51" s="393"/>
      <c r="K51" s="362"/>
      <c r="L51" s="362"/>
      <c r="M51" s="394"/>
      <c r="N51" s="394"/>
    </row>
    <row r="52" s="325" customFormat="1" ht="15.6" customHeight="1" spans="1:14">
      <c r="A52" s="383" t="s">
        <v>1187</v>
      </c>
      <c r="B52" s="333" t="s">
        <v>1188</v>
      </c>
      <c r="C52" s="387">
        <v>0</v>
      </c>
      <c r="D52" s="387">
        <v>6</v>
      </c>
      <c r="E52" s="387">
        <v>0</v>
      </c>
      <c r="F52" s="382" t="s">
        <v>1096</v>
      </c>
      <c r="G52" s="382">
        <v>0</v>
      </c>
      <c r="H52" s="385"/>
      <c r="I52" s="333"/>
      <c r="J52" s="393"/>
      <c r="K52" s="362"/>
      <c r="L52" s="362"/>
      <c r="M52" s="394"/>
      <c r="N52" s="394"/>
    </row>
    <row r="53" s="325" customFormat="1" ht="15.6" customHeight="1" spans="1:14">
      <c r="A53" s="383" t="s">
        <v>1189</v>
      </c>
      <c r="B53" s="333" t="s">
        <v>1190</v>
      </c>
      <c r="C53" s="387">
        <v>10000</v>
      </c>
      <c r="D53" s="388">
        <v>19001</v>
      </c>
      <c r="E53" s="389">
        <v>10000</v>
      </c>
      <c r="F53" s="382">
        <v>1</v>
      </c>
      <c r="G53" s="382">
        <v>0.526288090100521</v>
      </c>
      <c r="H53" s="385"/>
      <c r="I53" s="333"/>
      <c r="J53" s="393"/>
      <c r="K53" s="362"/>
      <c r="L53" s="362"/>
      <c r="M53" s="394"/>
      <c r="N53" s="394"/>
    </row>
    <row r="54" s="325" customFormat="1" ht="15.6" customHeight="1" spans="1:14">
      <c r="A54" s="383" t="s">
        <v>1191</v>
      </c>
      <c r="B54" s="333" t="s">
        <v>915</v>
      </c>
      <c r="C54" s="387">
        <v>300</v>
      </c>
      <c r="D54" s="387">
        <v>426</v>
      </c>
      <c r="E54" s="387">
        <v>300</v>
      </c>
      <c r="F54" s="382">
        <v>1</v>
      </c>
      <c r="G54" s="382">
        <v>0.704225352112676</v>
      </c>
      <c r="H54" s="385"/>
      <c r="I54" s="333"/>
      <c r="J54" s="393"/>
      <c r="K54" s="362"/>
      <c r="L54" s="362"/>
      <c r="M54" s="394"/>
      <c r="N54" s="394"/>
    </row>
    <row r="55" s="325" customFormat="1" ht="15.6" customHeight="1" spans="1:14">
      <c r="A55" s="383" t="s">
        <v>1192</v>
      </c>
      <c r="B55" s="333" t="s">
        <v>1193</v>
      </c>
      <c r="C55" s="387">
        <v>0</v>
      </c>
      <c r="D55" s="387">
        <v>0</v>
      </c>
      <c r="E55" s="387">
        <v>0</v>
      </c>
      <c r="F55" s="382" t="s">
        <v>1096</v>
      </c>
      <c r="G55" s="382" t="s">
        <v>1096</v>
      </c>
      <c r="H55" s="385"/>
      <c r="I55" s="333"/>
      <c r="J55" s="393"/>
      <c r="K55" s="362"/>
      <c r="L55" s="362"/>
      <c r="M55" s="394"/>
      <c r="N55" s="394"/>
    </row>
    <row r="56" s="325" customFormat="1" ht="15.6" customHeight="1" spans="1:14">
      <c r="A56" s="383" t="s">
        <v>1194</v>
      </c>
      <c r="B56" s="333" t="s">
        <v>1195</v>
      </c>
      <c r="C56" s="387">
        <v>0</v>
      </c>
      <c r="D56" s="387">
        <v>0</v>
      </c>
      <c r="E56" s="387">
        <v>0</v>
      </c>
      <c r="F56" s="382" t="s">
        <v>1096</v>
      </c>
      <c r="G56" s="382" t="s">
        <v>1096</v>
      </c>
      <c r="H56" s="385"/>
      <c r="I56" s="333"/>
      <c r="J56" s="393"/>
      <c r="K56" s="362"/>
      <c r="L56" s="362"/>
      <c r="M56" s="394"/>
      <c r="N56" s="394"/>
    </row>
    <row r="57" s="325" customFormat="1" ht="15.6" customHeight="1" spans="1:14">
      <c r="A57" s="383" t="s">
        <v>1196</v>
      </c>
      <c r="B57" s="333" t="s">
        <v>1197</v>
      </c>
      <c r="C57" s="387">
        <v>60</v>
      </c>
      <c r="D57" s="387">
        <v>65</v>
      </c>
      <c r="E57" s="387">
        <v>60</v>
      </c>
      <c r="F57" s="382">
        <v>1</v>
      </c>
      <c r="G57" s="382">
        <v>0.923076923076923</v>
      </c>
      <c r="H57" s="385"/>
      <c r="I57" s="333"/>
      <c r="J57" s="393"/>
      <c r="K57" s="362"/>
      <c r="L57" s="362"/>
      <c r="M57" s="394"/>
      <c r="N57" s="394"/>
    </row>
    <row r="58" s="325" customFormat="1" ht="15.6" customHeight="1" spans="1:14">
      <c r="A58" s="383" t="s">
        <v>1198</v>
      </c>
      <c r="B58" s="333" t="s">
        <v>916</v>
      </c>
      <c r="C58" s="387">
        <v>320</v>
      </c>
      <c r="D58" s="387">
        <v>282</v>
      </c>
      <c r="E58" s="387">
        <v>260</v>
      </c>
      <c r="F58" s="382">
        <v>0.8125</v>
      </c>
      <c r="G58" s="382">
        <v>0.921985815602837</v>
      </c>
      <c r="H58" s="385"/>
      <c r="I58" s="333"/>
      <c r="J58" s="393"/>
      <c r="K58" s="362"/>
      <c r="L58" s="362"/>
      <c r="M58" s="394"/>
      <c r="N58" s="394"/>
    </row>
    <row r="59" s="325" customFormat="1" ht="15.6" customHeight="1" spans="1:14">
      <c r="A59" s="383" t="s">
        <v>1199</v>
      </c>
      <c r="B59" s="333" t="s">
        <v>1200</v>
      </c>
      <c r="C59" s="387">
        <v>300</v>
      </c>
      <c r="D59" s="387">
        <v>454</v>
      </c>
      <c r="E59" s="387">
        <v>350</v>
      </c>
      <c r="F59" s="382">
        <v>1.16666666666667</v>
      </c>
      <c r="G59" s="382">
        <v>0.770925110132159</v>
      </c>
      <c r="H59" s="385"/>
      <c r="I59" s="333"/>
      <c r="J59" s="393"/>
      <c r="K59" s="362"/>
      <c r="L59" s="362"/>
      <c r="M59" s="394"/>
      <c r="N59" s="394"/>
    </row>
    <row r="60" s="325" customFormat="1" ht="15.6" customHeight="1" spans="1:14">
      <c r="A60" s="383" t="s">
        <v>1201</v>
      </c>
      <c r="B60" s="333" t="s">
        <v>917</v>
      </c>
      <c r="C60" s="387">
        <v>0</v>
      </c>
      <c r="D60" s="387">
        <v>0</v>
      </c>
      <c r="E60" s="387">
        <v>0</v>
      </c>
      <c r="F60" s="382" t="s">
        <v>1096</v>
      </c>
      <c r="G60" s="382" t="s">
        <v>1096</v>
      </c>
      <c r="H60" s="385"/>
      <c r="I60" s="333"/>
      <c r="J60" s="393"/>
      <c r="K60" s="362"/>
      <c r="L60" s="362"/>
      <c r="M60" s="394"/>
      <c r="N60" s="394"/>
    </row>
    <row r="61" s="325" customFormat="1" ht="15.6" customHeight="1" spans="1:17">
      <c r="A61" s="383" t="s">
        <v>1202</v>
      </c>
      <c r="B61" s="333" t="s">
        <v>1203</v>
      </c>
      <c r="C61" s="387">
        <v>600</v>
      </c>
      <c r="D61" s="387">
        <v>504</v>
      </c>
      <c r="E61" s="387">
        <v>500</v>
      </c>
      <c r="F61" s="382">
        <v>0.833333333333333</v>
      </c>
      <c r="G61" s="382">
        <v>0.992063492063492</v>
      </c>
      <c r="H61" s="385"/>
      <c r="I61" s="333"/>
      <c r="J61" s="393"/>
      <c r="K61" s="362"/>
      <c r="L61" s="362"/>
      <c r="M61" s="394"/>
      <c r="N61" s="394"/>
      <c r="Q61" s="367"/>
    </row>
    <row r="62" s="367" customFormat="1" ht="15.6" customHeight="1" spans="1:17">
      <c r="A62" s="383" t="s">
        <v>1204</v>
      </c>
      <c r="B62" s="333" t="s">
        <v>918</v>
      </c>
      <c r="C62" s="387">
        <v>300</v>
      </c>
      <c r="D62" s="387">
        <v>500</v>
      </c>
      <c r="E62" s="387">
        <v>350</v>
      </c>
      <c r="F62" s="382">
        <v>1.16666666666667</v>
      </c>
      <c r="G62" s="382">
        <v>0.7</v>
      </c>
      <c r="H62" s="385"/>
      <c r="I62" s="333"/>
      <c r="J62" s="393"/>
      <c r="K62" s="362"/>
      <c r="L62" s="362"/>
      <c r="M62" s="394"/>
      <c r="N62" s="394"/>
      <c r="Q62" s="325"/>
    </row>
    <row r="63" s="325" customFormat="1" ht="15.6" customHeight="1" spans="1:14">
      <c r="A63" s="383" t="s">
        <v>1205</v>
      </c>
      <c r="B63" s="333" t="s">
        <v>919</v>
      </c>
      <c r="C63" s="387">
        <v>3600</v>
      </c>
      <c r="D63" s="387">
        <v>3930</v>
      </c>
      <c r="E63" s="387">
        <v>1500</v>
      </c>
      <c r="F63" s="382">
        <v>0.416666666666667</v>
      </c>
      <c r="G63" s="382">
        <v>0.381679389312977</v>
      </c>
      <c r="H63" s="385"/>
      <c r="I63" s="333"/>
      <c r="J63" s="393"/>
      <c r="K63" s="362"/>
      <c r="L63" s="362"/>
      <c r="M63" s="394"/>
      <c r="N63" s="394"/>
    </row>
    <row r="64" s="325" customFormat="1" ht="15.6" customHeight="1" spans="1:14">
      <c r="A64" s="383" t="s">
        <v>1206</v>
      </c>
      <c r="B64" s="333" t="s">
        <v>1207</v>
      </c>
      <c r="C64" s="387">
        <v>2300</v>
      </c>
      <c r="D64" s="387">
        <v>4864</v>
      </c>
      <c r="E64" s="387">
        <v>2000</v>
      </c>
      <c r="F64" s="382">
        <v>0.869565217391304</v>
      </c>
      <c r="G64" s="382">
        <v>0.411184210526316</v>
      </c>
      <c r="H64" s="385"/>
      <c r="I64" s="333"/>
      <c r="J64" s="393"/>
      <c r="K64" s="362"/>
      <c r="L64" s="362"/>
      <c r="M64" s="394"/>
      <c r="N64" s="394"/>
    </row>
    <row r="65" s="325" customFormat="1" ht="15.6" customHeight="1" spans="1:14">
      <c r="A65" s="383" t="s">
        <v>1208</v>
      </c>
      <c r="B65" s="333" t="s">
        <v>1209</v>
      </c>
      <c r="C65" s="387">
        <v>2220</v>
      </c>
      <c r="D65" s="387">
        <v>6342</v>
      </c>
      <c r="E65" s="387">
        <v>4680</v>
      </c>
      <c r="F65" s="382">
        <v>2.10810810810811</v>
      </c>
      <c r="G65" s="382">
        <v>0.737937559129612</v>
      </c>
      <c r="H65" s="385"/>
      <c r="I65" s="333"/>
      <c r="J65" s="393"/>
      <c r="K65" s="362"/>
      <c r="L65" s="362"/>
      <c r="M65" s="394"/>
      <c r="N65" s="394"/>
    </row>
    <row r="66" s="325" customFormat="1" ht="15.6" customHeight="1" spans="1:14">
      <c r="A66" s="383" t="s">
        <v>1210</v>
      </c>
      <c r="B66" s="333" t="s">
        <v>920</v>
      </c>
      <c r="C66" s="387">
        <v>0</v>
      </c>
      <c r="D66" s="387">
        <v>1000</v>
      </c>
      <c r="E66" s="387">
        <v>0</v>
      </c>
      <c r="F66" s="382" t="s">
        <v>1096</v>
      </c>
      <c r="G66" s="382">
        <v>0</v>
      </c>
      <c r="H66" s="385"/>
      <c r="I66" s="333"/>
      <c r="J66" s="393"/>
      <c r="K66" s="362"/>
      <c r="L66" s="362"/>
      <c r="M66" s="394"/>
      <c r="N66" s="394"/>
    </row>
    <row r="67" s="325" customFormat="1" ht="15.6" customHeight="1" spans="1:14">
      <c r="A67" s="383" t="s">
        <v>1211</v>
      </c>
      <c r="B67" s="333" t="s">
        <v>1212</v>
      </c>
      <c r="C67" s="387">
        <v>0</v>
      </c>
      <c r="D67" s="387">
        <v>0</v>
      </c>
      <c r="E67" s="387">
        <v>0</v>
      </c>
      <c r="F67" s="382" t="s">
        <v>1096</v>
      </c>
      <c r="G67" s="382" t="s">
        <v>1096</v>
      </c>
      <c r="H67" s="385"/>
      <c r="I67" s="333"/>
      <c r="J67" s="393"/>
      <c r="K67" s="362"/>
      <c r="L67" s="362"/>
      <c r="M67" s="394"/>
      <c r="N67" s="394"/>
    </row>
    <row r="68" s="325" customFormat="1" ht="15.6" customHeight="1" spans="1:14">
      <c r="A68" s="383" t="s">
        <v>1213</v>
      </c>
      <c r="B68" s="333" t="s">
        <v>1214</v>
      </c>
      <c r="C68" s="387">
        <v>0</v>
      </c>
      <c r="D68" s="387">
        <v>345</v>
      </c>
      <c r="E68" s="387">
        <v>0</v>
      </c>
      <c r="F68" s="382" t="s">
        <v>1096</v>
      </c>
      <c r="G68" s="382">
        <v>0</v>
      </c>
      <c r="H68" s="385"/>
      <c r="I68" s="333"/>
      <c r="J68" s="393"/>
      <c r="K68" s="362"/>
      <c r="L68" s="362"/>
      <c r="M68" s="394"/>
      <c r="N68" s="394"/>
    </row>
    <row r="69" s="325" customFormat="1" ht="15.6" customHeight="1" spans="1:14">
      <c r="A69" s="383" t="s">
        <v>1215</v>
      </c>
      <c r="B69" s="333" t="s">
        <v>1216</v>
      </c>
      <c r="C69" s="387">
        <v>0</v>
      </c>
      <c r="D69" s="387">
        <v>0</v>
      </c>
      <c r="E69" s="387">
        <v>0</v>
      </c>
      <c r="F69" s="382" t="s">
        <v>1096</v>
      </c>
      <c r="G69" s="382" t="s">
        <v>1096</v>
      </c>
      <c r="H69" s="385"/>
      <c r="I69" s="333"/>
      <c r="J69" s="393"/>
      <c r="K69" s="362"/>
      <c r="L69" s="362"/>
      <c r="M69" s="394"/>
      <c r="N69" s="394"/>
    </row>
    <row r="70" s="325" customFormat="1" ht="15.6" customHeight="1" spans="1:14">
      <c r="A70" s="383" t="s">
        <v>1217</v>
      </c>
      <c r="B70" s="333" t="s">
        <v>1218</v>
      </c>
      <c r="C70" s="387">
        <v>0</v>
      </c>
      <c r="D70" s="387">
        <v>289</v>
      </c>
      <c r="E70" s="387">
        <v>0</v>
      </c>
      <c r="F70" s="382" t="s">
        <v>1096</v>
      </c>
      <c r="G70" s="382">
        <v>0</v>
      </c>
      <c r="H70" s="385"/>
      <c r="I70" s="333"/>
      <c r="J70" s="393"/>
      <c r="K70" s="362"/>
      <c r="L70" s="362"/>
      <c r="M70" s="394"/>
      <c r="N70" s="394"/>
    </row>
    <row r="71" s="325" customFormat="1" ht="15.6" customHeight="1" spans="1:14">
      <c r="A71" s="383" t="s">
        <v>1219</v>
      </c>
      <c r="B71" s="333" t="s">
        <v>921</v>
      </c>
      <c r="C71" s="387">
        <v>0</v>
      </c>
      <c r="D71" s="387">
        <v>0</v>
      </c>
      <c r="E71" s="387">
        <v>0</v>
      </c>
      <c r="F71" s="382" t="s">
        <v>1096</v>
      </c>
      <c r="G71" s="382" t="s">
        <v>1096</v>
      </c>
      <c r="H71" s="385"/>
      <c r="I71" s="333"/>
      <c r="J71" s="393"/>
      <c r="K71" s="362"/>
      <c r="L71" s="362"/>
      <c r="M71" s="394"/>
      <c r="N71" s="394"/>
    </row>
    <row r="72" s="325" customFormat="1" ht="15.6" customHeight="1" spans="1:14">
      <c r="A72" s="383" t="s">
        <v>1220</v>
      </c>
      <c r="B72" s="333" t="s">
        <v>1221</v>
      </c>
      <c r="C72" s="387">
        <v>0</v>
      </c>
      <c r="D72" s="387">
        <v>0</v>
      </c>
      <c r="E72" s="387">
        <v>0</v>
      </c>
      <c r="F72" s="382" t="s">
        <v>1096</v>
      </c>
      <c r="G72" s="382" t="s">
        <v>1096</v>
      </c>
      <c r="H72" s="385"/>
      <c r="I72" s="333"/>
      <c r="J72" s="393"/>
      <c r="K72" s="362"/>
      <c r="L72" s="362"/>
      <c r="M72" s="394"/>
      <c r="N72" s="394"/>
    </row>
    <row r="73" s="325" customFormat="1" ht="15.6" customHeight="1" spans="1:14">
      <c r="A73" s="383" t="s">
        <v>1222</v>
      </c>
      <c r="B73" s="333" t="s">
        <v>1223</v>
      </c>
      <c r="C73" s="387">
        <v>0</v>
      </c>
      <c r="D73" s="387">
        <v>0</v>
      </c>
      <c r="E73" s="387">
        <v>0</v>
      </c>
      <c r="F73" s="382" t="s">
        <v>1096</v>
      </c>
      <c r="G73" s="382" t="s">
        <v>1096</v>
      </c>
      <c r="H73" s="385"/>
      <c r="I73" s="333"/>
      <c r="J73" s="393"/>
      <c r="K73" s="362"/>
      <c r="L73" s="362"/>
      <c r="M73" s="394"/>
      <c r="N73" s="394"/>
    </row>
    <row r="74" s="325" customFormat="1" ht="15.6" customHeight="1" spans="1:14">
      <c r="A74" s="383" t="s">
        <v>1224</v>
      </c>
      <c r="B74" s="333" t="s">
        <v>1225</v>
      </c>
      <c r="C74" s="387">
        <v>0</v>
      </c>
      <c r="D74" s="387">
        <v>0</v>
      </c>
      <c r="E74" s="387">
        <v>0</v>
      </c>
      <c r="F74" s="382" t="s">
        <v>1096</v>
      </c>
      <c r="G74" s="382" t="s">
        <v>1096</v>
      </c>
      <c r="H74" s="385"/>
      <c r="I74" s="333"/>
      <c r="J74" s="393"/>
      <c r="K74" s="362"/>
      <c r="L74" s="362"/>
      <c r="M74" s="394"/>
      <c r="N74" s="394"/>
    </row>
    <row r="75" s="325" customFormat="1" ht="15.6" customHeight="1" spans="1:14">
      <c r="A75" s="383" t="s">
        <v>1226</v>
      </c>
      <c r="B75" s="333" t="s">
        <v>1227</v>
      </c>
      <c r="C75" s="387">
        <v>0</v>
      </c>
      <c r="D75" s="388">
        <v>0</v>
      </c>
      <c r="E75" s="388">
        <v>0</v>
      </c>
      <c r="F75" s="382" t="s">
        <v>1096</v>
      </c>
      <c r="G75" s="382" t="s">
        <v>1096</v>
      </c>
      <c r="H75" s="383" t="s">
        <v>1228</v>
      </c>
      <c r="I75" s="333" t="s">
        <v>1229</v>
      </c>
      <c r="J75" s="387">
        <v>25000</v>
      </c>
      <c r="K75" s="388">
        <v>20857</v>
      </c>
      <c r="L75" s="388">
        <v>22000</v>
      </c>
      <c r="M75" s="391">
        <v>0.88</v>
      </c>
      <c r="N75" s="391">
        <v>1.05480174521743</v>
      </c>
    </row>
    <row r="76" s="325" customFormat="1" ht="15.6" customHeight="1" spans="1:14">
      <c r="A76" s="383" t="s">
        <v>1230</v>
      </c>
      <c r="B76" s="333" t="s">
        <v>1231</v>
      </c>
      <c r="C76" s="387">
        <v>0</v>
      </c>
      <c r="D76" s="387">
        <v>0</v>
      </c>
      <c r="E76" s="387">
        <v>0</v>
      </c>
      <c r="F76" s="382" t="s">
        <v>1096</v>
      </c>
      <c r="G76" s="382" t="s">
        <v>1096</v>
      </c>
      <c r="H76" s="383" t="s">
        <v>1232</v>
      </c>
      <c r="I76" s="333" t="s">
        <v>1233</v>
      </c>
      <c r="J76" s="387">
        <v>0</v>
      </c>
      <c r="K76" s="387">
        <v>0</v>
      </c>
      <c r="L76" s="387">
        <v>0</v>
      </c>
      <c r="M76" s="391" t="s">
        <v>1096</v>
      </c>
      <c r="N76" s="391" t="s">
        <v>1096</v>
      </c>
    </row>
    <row r="77" s="325" customFormat="1" ht="15.6" customHeight="1" spans="1:14">
      <c r="A77" s="383" t="s">
        <v>1234</v>
      </c>
      <c r="B77" s="333" t="s">
        <v>1235</v>
      </c>
      <c r="C77" s="387">
        <v>0</v>
      </c>
      <c r="D77" s="387">
        <v>0</v>
      </c>
      <c r="E77" s="387">
        <v>0</v>
      </c>
      <c r="F77" s="382" t="s">
        <v>1096</v>
      </c>
      <c r="G77" s="382" t="s">
        <v>1096</v>
      </c>
      <c r="H77" s="383" t="s">
        <v>1236</v>
      </c>
      <c r="I77" s="333" t="s">
        <v>1237</v>
      </c>
      <c r="J77" s="387">
        <v>25000</v>
      </c>
      <c r="K77" s="387">
        <v>20857</v>
      </c>
      <c r="L77" s="387">
        <v>22000</v>
      </c>
      <c r="M77" s="391">
        <v>0.88</v>
      </c>
      <c r="N77" s="391">
        <v>1.05480174521743</v>
      </c>
    </row>
    <row r="78" s="325" customFormat="1" ht="15.6" customHeight="1" spans="1:14">
      <c r="A78" s="383" t="s">
        <v>1238</v>
      </c>
      <c r="B78" s="333" t="s">
        <v>1239</v>
      </c>
      <c r="C78" s="387">
        <v>74620</v>
      </c>
      <c r="D78" s="387">
        <v>74620</v>
      </c>
      <c r="E78" s="387">
        <v>77799</v>
      </c>
      <c r="F78" s="382">
        <v>1.04260251943179</v>
      </c>
      <c r="G78" s="382">
        <v>1.04260251943179</v>
      </c>
      <c r="H78" s="383" t="s">
        <v>1240</v>
      </c>
      <c r="I78" s="333" t="s">
        <v>1241</v>
      </c>
      <c r="J78" s="387">
        <v>0</v>
      </c>
      <c r="K78" s="388">
        <v>0</v>
      </c>
      <c r="L78" s="388">
        <v>0</v>
      </c>
      <c r="M78" s="391" t="s">
        <v>1096</v>
      </c>
      <c r="N78" s="391" t="s">
        <v>1096</v>
      </c>
    </row>
    <row r="79" s="325" customFormat="1" ht="15.6" customHeight="1" spans="1:14">
      <c r="A79" s="383" t="s">
        <v>1242</v>
      </c>
      <c r="B79" s="333" t="s">
        <v>1243</v>
      </c>
      <c r="C79" s="387">
        <v>6666</v>
      </c>
      <c r="D79" s="388">
        <v>10666</v>
      </c>
      <c r="E79" s="388">
        <v>0</v>
      </c>
      <c r="F79" s="382">
        <v>0</v>
      </c>
      <c r="G79" s="382">
        <v>0</v>
      </c>
      <c r="H79" s="456" t="s">
        <v>1244</v>
      </c>
      <c r="I79" s="333" t="s">
        <v>1245</v>
      </c>
      <c r="J79" s="387">
        <v>65172</v>
      </c>
      <c r="K79" s="388">
        <v>77799</v>
      </c>
      <c r="L79" s="388">
        <v>67577</v>
      </c>
      <c r="M79" s="391">
        <v>1.03690235070276</v>
      </c>
      <c r="N79" s="391">
        <v>0.868610136377074</v>
      </c>
    </row>
    <row r="80" s="325" customFormat="1" ht="15.6" customHeight="1" spans="1:14">
      <c r="A80" s="383" t="s">
        <v>1246</v>
      </c>
      <c r="B80" s="333" t="s">
        <v>1247</v>
      </c>
      <c r="C80" s="387">
        <v>6666</v>
      </c>
      <c r="D80" s="388">
        <v>10666</v>
      </c>
      <c r="E80" s="388">
        <v>0</v>
      </c>
      <c r="F80" s="382">
        <v>0</v>
      </c>
      <c r="G80" s="382">
        <v>0</v>
      </c>
      <c r="H80" s="456" t="s">
        <v>1248</v>
      </c>
      <c r="I80" s="333" t="s">
        <v>1249</v>
      </c>
      <c r="J80" s="387">
        <v>65172</v>
      </c>
      <c r="K80" s="387">
        <v>77799</v>
      </c>
      <c r="L80" s="387">
        <v>67577</v>
      </c>
      <c r="M80" s="391">
        <v>1.03690235070276</v>
      </c>
      <c r="N80" s="391">
        <v>0.868610136377074</v>
      </c>
    </row>
    <row r="81" s="325" customFormat="1" ht="15.6" customHeight="1" spans="1:14">
      <c r="A81" s="383" t="s">
        <v>1250</v>
      </c>
      <c r="B81" s="333" t="s">
        <v>1251</v>
      </c>
      <c r="C81" s="387">
        <v>0</v>
      </c>
      <c r="D81" s="387">
        <v>0</v>
      </c>
      <c r="E81" s="387">
        <v>0</v>
      </c>
      <c r="F81" s="382" t="s">
        <v>1096</v>
      </c>
      <c r="G81" s="382" t="s">
        <v>1096</v>
      </c>
      <c r="H81" s="385"/>
      <c r="I81" s="333"/>
      <c r="J81" s="393"/>
      <c r="K81" s="362"/>
      <c r="L81" s="362"/>
      <c r="M81" s="394"/>
      <c r="N81" s="394"/>
    </row>
    <row r="82" s="325" customFormat="1" ht="15.6" customHeight="1" spans="1:14">
      <c r="A82" s="383" t="s">
        <v>1252</v>
      </c>
      <c r="B82" s="333" t="s">
        <v>1253</v>
      </c>
      <c r="C82" s="387">
        <v>0</v>
      </c>
      <c r="D82" s="387">
        <v>0</v>
      </c>
      <c r="E82" s="387">
        <v>0</v>
      </c>
      <c r="F82" s="382" t="s">
        <v>1096</v>
      </c>
      <c r="G82" s="382" t="s">
        <v>1096</v>
      </c>
      <c r="H82" s="385"/>
      <c r="I82" s="333"/>
      <c r="J82" s="393"/>
      <c r="K82" s="362"/>
      <c r="L82" s="362"/>
      <c r="M82" s="394"/>
      <c r="N82" s="394"/>
    </row>
    <row r="83" s="325" customFormat="1" ht="15.6" customHeight="1" spans="1:14">
      <c r="A83" s="383" t="s">
        <v>1254</v>
      </c>
      <c r="B83" s="333" t="s">
        <v>1255</v>
      </c>
      <c r="C83" s="387">
        <v>6666</v>
      </c>
      <c r="D83" s="387">
        <v>10666</v>
      </c>
      <c r="E83" s="387">
        <v>0</v>
      </c>
      <c r="F83" s="382">
        <v>0</v>
      </c>
      <c r="G83" s="382">
        <v>0</v>
      </c>
      <c r="H83" s="385"/>
      <c r="I83" s="333"/>
      <c r="J83" s="393"/>
      <c r="K83" s="362"/>
      <c r="L83" s="362"/>
      <c r="M83" s="394"/>
      <c r="N83" s="394"/>
    </row>
    <row r="84" s="325" customFormat="1" ht="15.6" customHeight="1" spans="1:14">
      <c r="A84" s="383" t="s">
        <v>1256</v>
      </c>
      <c r="B84" s="333" t="s">
        <v>1257</v>
      </c>
      <c r="C84" s="387">
        <v>0</v>
      </c>
      <c r="D84" s="388">
        <v>4060</v>
      </c>
      <c r="E84" s="388">
        <v>0</v>
      </c>
      <c r="F84" s="382" t="s">
        <v>1096</v>
      </c>
      <c r="G84" s="382">
        <v>0</v>
      </c>
      <c r="H84" s="383" t="s">
        <v>1258</v>
      </c>
      <c r="I84" s="333" t="s">
        <v>1259</v>
      </c>
      <c r="J84" s="384">
        <v>0</v>
      </c>
      <c r="K84" s="334">
        <v>0</v>
      </c>
      <c r="L84" s="334">
        <v>0</v>
      </c>
      <c r="M84" s="391" t="s">
        <v>1096</v>
      </c>
      <c r="N84" s="391" t="s">
        <v>1096</v>
      </c>
    </row>
    <row r="85" s="325" customFormat="1" ht="15.6" customHeight="1" spans="1:14">
      <c r="A85" s="383" t="s">
        <v>1260</v>
      </c>
      <c r="B85" s="333" t="s">
        <v>1261</v>
      </c>
      <c r="C85" s="387">
        <v>0</v>
      </c>
      <c r="D85" s="388">
        <v>4060</v>
      </c>
      <c r="E85" s="388">
        <v>0</v>
      </c>
      <c r="F85" s="382" t="s">
        <v>1096</v>
      </c>
      <c r="G85" s="382">
        <v>0</v>
      </c>
      <c r="H85" s="383" t="s">
        <v>1262</v>
      </c>
      <c r="I85" s="333" t="s">
        <v>1263</v>
      </c>
      <c r="J85" s="392">
        <v>0</v>
      </c>
      <c r="K85" s="392">
        <v>0</v>
      </c>
      <c r="L85" s="392">
        <v>0</v>
      </c>
      <c r="M85" s="391" t="s">
        <v>1096</v>
      </c>
      <c r="N85" s="391" t="s">
        <v>1096</v>
      </c>
    </row>
    <row r="86" s="325" customFormat="1" ht="15.6" customHeight="1" spans="1:14">
      <c r="A86" s="383" t="s">
        <v>1264</v>
      </c>
      <c r="B86" s="333" t="s">
        <v>1265</v>
      </c>
      <c r="C86" s="387">
        <v>0</v>
      </c>
      <c r="D86" s="387">
        <v>0</v>
      </c>
      <c r="E86" s="387">
        <v>0</v>
      </c>
      <c r="F86" s="382" t="s">
        <v>1096</v>
      </c>
      <c r="G86" s="382" t="s">
        <v>1096</v>
      </c>
      <c r="H86" s="383" t="s">
        <v>1266</v>
      </c>
      <c r="I86" s="333" t="s">
        <v>1267</v>
      </c>
      <c r="J86" s="392">
        <v>0</v>
      </c>
      <c r="K86" s="392">
        <v>0</v>
      </c>
      <c r="L86" s="392">
        <v>0</v>
      </c>
      <c r="M86" s="391" t="s">
        <v>1096</v>
      </c>
      <c r="N86" s="391" t="s">
        <v>1096</v>
      </c>
    </row>
    <row r="87" s="325" customFormat="1" ht="15.6" customHeight="1" spans="1:14">
      <c r="A87" s="383" t="s">
        <v>1268</v>
      </c>
      <c r="B87" s="333" t="s">
        <v>1269</v>
      </c>
      <c r="C87" s="387">
        <v>0</v>
      </c>
      <c r="D87" s="387">
        <v>0</v>
      </c>
      <c r="E87" s="387">
        <v>0</v>
      </c>
      <c r="F87" s="382" t="s">
        <v>1096</v>
      </c>
      <c r="G87" s="382" t="s">
        <v>1096</v>
      </c>
      <c r="H87" s="383" t="s">
        <v>1270</v>
      </c>
      <c r="I87" s="333" t="s">
        <v>1271</v>
      </c>
      <c r="J87" s="392">
        <v>0</v>
      </c>
      <c r="K87" s="392">
        <v>0</v>
      </c>
      <c r="L87" s="392">
        <v>0</v>
      </c>
      <c r="M87" s="391" t="s">
        <v>1096</v>
      </c>
      <c r="N87" s="391" t="s">
        <v>1096</v>
      </c>
    </row>
    <row r="88" s="325" customFormat="1" ht="15.6" customHeight="1" spans="1:14">
      <c r="A88" s="383" t="s">
        <v>1272</v>
      </c>
      <c r="B88" s="333" t="s">
        <v>1273</v>
      </c>
      <c r="C88" s="387">
        <v>0</v>
      </c>
      <c r="D88" s="387">
        <v>0</v>
      </c>
      <c r="E88" s="387">
        <v>0</v>
      </c>
      <c r="F88" s="382" t="s">
        <v>1096</v>
      </c>
      <c r="G88" s="382" t="s">
        <v>1096</v>
      </c>
      <c r="H88" s="383" t="s">
        <v>1274</v>
      </c>
      <c r="I88" s="333" t="s">
        <v>1275</v>
      </c>
      <c r="J88" s="392">
        <v>0</v>
      </c>
      <c r="K88" s="392">
        <v>0</v>
      </c>
      <c r="L88" s="392">
        <v>0</v>
      </c>
      <c r="M88" s="391" t="s">
        <v>1096</v>
      </c>
      <c r="N88" s="391" t="s">
        <v>1096</v>
      </c>
    </row>
    <row r="89" s="325" customFormat="1" ht="15.6" customHeight="1" spans="1:14">
      <c r="A89" s="383" t="s">
        <v>1276</v>
      </c>
      <c r="B89" s="333" t="s">
        <v>1277</v>
      </c>
      <c r="C89" s="387">
        <v>0</v>
      </c>
      <c r="D89" s="387">
        <v>4060</v>
      </c>
      <c r="E89" s="387">
        <v>0</v>
      </c>
      <c r="F89" s="382" t="s">
        <v>1096</v>
      </c>
      <c r="G89" s="382">
        <v>0</v>
      </c>
      <c r="H89" s="383" t="s">
        <v>1278</v>
      </c>
      <c r="I89" s="333" t="s">
        <v>1279</v>
      </c>
      <c r="J89" s="384">
        <v>0</v>
      </c>
      <c r="K89" s="384">
        <v>0</v>
      </c>
      <c r="L89" s="384">
        <v>0</v>
      </c>
      <c r="M89" s="391" t="s">
        <v>1096</v>
      </c>
      <c r="N89" s="391" t="s">
        <v>1096</v>
      </c>
    </row>
    <row r="90" s="325" customFormat="1" ht="15.6" customHeight="1" spans="1:14">
      <c r="A90" s="383" t="s">
        <v>1280</v>
      </c>
      <c r="B90" s="333" t="s">
        <v>1281</v>
      </c>
      <c r="C90" s="387">
        <v>0</v>
      </c>
      <c r="D90" s="387">
        <v>0</v>
      </c>
      <c r="E90" s="387">
        <v>0</v>
      </c>
      <c r="F90" s="382" t="s">
        <v>1096</v>
      </c>
      <c r="G90" s="382" t="s">
        <v>1096</v>
      </c>
      <c r="H90" s="383" t="s">
        <v>1282</v>
      </c>
      <c r="I90" s="333" t="s">
        <v>1283</v>
      </c>
      <c r="J90" s="384">
        <v>0</v>
      </c>
      <c r="K90" s="384">
        <v>0</v>
      </c>
      <c r="L90" s="384">
        <v>0</v>
      </c>
      <c r="M90" s="391" t="s">
        <v>1096</v>
      </c>
      <c r="N90" s="391" t="s">
        <v>1096</v>
      </c>
    </row>
    <row r="91" s="325" customFormat="1" ht="15.6" customHeight="1" spans="1:14">
      <c r="A91" s="383" t="s">
        <v>1284</v>
      </c>
      <c r="B91" s="333" t="s">
        <v>1285</v>
      </c>
      <c r="C91" s="387">
        <v>0</v>
      </c>
      <c r="D91" s="388">
        <v>0</v>
      </c>
      <c r="E91" s="388">
        <v>0</v>
      </c>
      <c r="F91" s="382" t="s">
        <v>1096</v>
      </c>
      <c r="G91" s="382" t="s">
        <v>1096</v>
      </c>
      <c r="H91" s="383" t="s">
        <v>1286</v>
      </c>
      <c r="I91" s="333" t="s">
        <v>1287</v>
      </c>
      <c r="J91" s="384">
        <v>0</v>
      </c>
      <c r="K91" s="334">
        <v>0</v>
      </c>
      <c r="L91" s="334">
        <v>0</v>
      </c>
      <c r="M91" s="391" t="s">
        <v>1096</v>
      </c>
      <c r="N91" s="391" t="s">
        <v>1096</v>
      </c>
    </row>
    <row r="92" s="325" customFormat="1" ht="15.6" customHeight="1" spans="1:14">
      <c r="A92" s="383" t="s">
        <v>1288</v>
      </c>
      <c r="B92" s="333" t="s">
        <v>1289</v>
      </c>
      <c r="C92" s="387">
        <v>0</v>
      </c>
      <c r="D92" s="387">
        <v>0</v>
      </c>
      <c r="E92" s="387">
        <v>0</v>
      </c>
      <c r="F92" s="382" t="s">
        <v>1096</v>
      </c>
      <c r="G92" s="382" t="s">
        <v>1096</v>
      </c>
      <c r="H92" s="383" t="s">
        <v>1290</v>
      </c>
      <c r="I92" s="333" t="s">
        <v>914</v>
      </c>
      <c r="J92" s="392">
        <v>0</v>
      </c>
      <c r="K92" s="392">
        <v>0</v>
      </c>
      <c r="L92" s="392">
        <v>0</v>
      </c>
      <c r="M92" s="391" t="s">
        <v>1096</v>
      </c>
      <c r="N92" s="391" t="s">
        <v>1096</v>
      </c>
    </row>
    <row r="93" s="325" customFormat="1" ht="15.6" customHeight="1" spans="1:14">
      <c r="A93" s="383" t="s">
        <v>1291</v>
      </c>
      <c r="B93" s="333" t="s">
        <v>1292</v>
      </c>
      <c r="C93" s="387">
        <v>0</v>
      </c>
      <c r="D93" s="387">
        <v>0</v>
      </c>
      <c r="E93" s="387">
        <v>0</v>
      </c>
      <c r="F93" s="382" t="s">
        <v>1096</v>
      </c>
      <c r="G93" s="382" t="s">
        <v>1096</v>
      </c>
      <c r="H93" s="383" t="s">
        <v>1293</v>
      </c>
      <c r="I93" s="333" t="s">
        <v>1294</v>
      </c>
      <c r="J93" s="392">
        <v>0</v>
      </c>
      <c r="K93" s="392">
        <v>0</v>
      </c>
      <c r="L93" s="392">
        <v>0</v>
      </c>
      <c r="M93" s="391" t="s">
        <v>1096</v>
      </c>
      <c r="N93" s="391" t="s">
        <v>1096</v>
      </c>
    </row>
    <row r="94" s="325" customFormat="1" ht="15.6" customHeight="1" spans="1:14">
      <c r="A94" s="383" t="s">
        <v>1295</v>
      </c>
      <c r="B94" s="333" t="s">
        <v>1296</v>
      </c>
      <c r="C94" s="387">
        <v>0</v>
      </c>
      <c r="D94" s="387">
        <v>0</v>
      </c>
      <c r="E94" s="387">
        <v>0</v>
      </c>
      <c r="F94" s="382" t="s">
        <v>1096</v>
      </c>
      <c r="G94" s="382" t="s">
        <v>1096</v>
      </c>
      <c r="H94" s="383" t="s">
        <v>1297</v>
      </c>
      <c r="I94" s="333" t="s">
        <v>1298</v>
      </c>
      <c r="J94" s="392">
        <v>0</v>
      </c>
      <c r="K94" s="392">
        <v>0</v>
      </c>
      <c r="L94" s="392">
        <v>0</v>
      </c>
      <c r="M94" s="391" t="s">
        <v>1096</v>
      </c>
      <c r="N94" s="391" t="s">
        <v>1096</v>
      </c>
    </row>
    <row r="95" s="325" customFormat="1" ht="15.6" customHeight="1" spans="1:14">
      <c r="A95" s="383" t="s">
        <v>1299</v>
      </c>
      <c r="B95" s="333" t="s">
        <v>1300</v>
      </c>
      <c r="C95" s="387">
        <v>0</v>
      </c>
      <c r="D95" s="387">
        <v>0</v>
      </c>
      <c r="E95" s="387">
        <v>0</v>
      </c>
      <c r="F95" s="382" t="s">
        <v>1096</v>
      </c>
      <c r="G95" s="382" t="s">
        <v>1096</v>
      </c>
      <c r="H95" s="383" t="s">
        <v>1301</v>
      </c>
      <c r="I95" s="333" t="s">
        <v>1302</v>
      </c>
      <c r="J95" s="392">
        <v>0</v>
      </c>
      <c r="K95" s="392">
        <v>0</v>
      </c>
      <c r="L95" s="392">
        <v>0</v>
      </c>
      <c r="M95" s="391" t="s">
        <v>1096</v>
      </c>
      <c r="N95" s="391" t="s">
        <v>1096</v>
      </c>
    </row>
    <row r="96" s="325" customFormat="1" ht="15.6" customHeight="1" spans="1:14">
      <c r="A96" s="362"/>
      <c r="B96" s="396"/>
      <c r="C96" s="387"/>
      <c r="D96" s="388"/>
      <c r="E96" s="388"/>
      <c r="F96" s="362"/>
      <c r="G96" s="362"/>
      <c r="H96" s="385"/>
      <c r="I96" s="333"/>
      <c r="J96" s="393"/>
      <c r="K96" s="362"/>
      <c r="L96" s="362"/>
      <c r="M96" s="394"/>
      <c r="N96" s="394"/>
    </row>
    <row r="97" s="325" customFormat="1" ht="15.6" customHeight="1" spans="1:14">
      <c r="A97" s="383" t="s">
        <v>1303</v>
      </c>
      <c r="B97" s="333" t="s">
        <v>1304</v>
      </c>
      <c r="C97" s="387">
        <v>0</v>
      </c>
      <c r="D97" s="388">
        <v>0</v>
      </c>
      <c r="E97" s="388">
        <v>0</v>
      </c>
      <c r="F97" s="382" t="s">
        <v>1096</v>
      </c>
      <c r="G97" s="382" t="s">
        <v>1096</v>
      </c>
      <c r="H97" s="383" t="s">
        <v>1305</v>
      </c>
      <c r="I97" s="333" t="s">
        <v>1306</v>
      </c>
      <c r="J97" s="384">
        <v>0</v>
      </c>
      <c r="K97" s="334">
        <v>0</v>
      </c>
      <c r="L97" s="334">
        <v>0</v>
      </c>
      <c r="M97" s="391" t="s">
        <v>1096</v>
      </c>
      <c r="N97" s="391" t="s">
        <v>1096</v>
      </c>
    </row>
    <row r="98" s="325" customFormat="1" ht="15.6" customHeight="1" spans="1:14">
      <c r="A98" s="383" t="s">
        <v>1307</v>
      </c>
      <c r="B98" s="333" t="s">
        <v>1308</v>
      </c>
      <c r="C98" s="387">
        <v>0</v>
      </c>
      <c r="D98" s="388">
        <v>0</v>
      </c>
      <c r="E98" s="388">
        <v>0</v>
      </c>
      <c r="F98" s="382" t="s">
        <v>1096</v>
      </c>
      <c r="G98" s="382" t="s">
        <v>1096</v>
      </c>
      <c r="H98" s="383" t="s">
        <v>1309</v>
      </c>
      <c r="I98" s="333" t="s">
        <v>1310</v>
      </c>
      <c r="J98" s="384">
        <v>0</v>
      </c>
      <c r="K98" s="334">
        <v>0</v>
      </c>
      <c r="L98" s="334">
        <v>0</v>
      </c>
      <c r="M98" s="391" t="s">
        <v>1096</v>
      </c>
      <c r="N98" s="391" t="s">
        <v>1096</v>
      </c>
    </row>
    <row r="99" s="325" customFormat="1" ht="15.6" customHeight="1" spans="1:14">
      <c r="A99" s="383" t="s">
        <v>1311</v>
      </c>
      <c r="B99" s="333" t="s">
        <v>1312</v>
      </c>
      <c r="C99" s="387">
        <v>0</v>
      </c>
      <c r="D99" s="388">
        <v>0</v>
      </c>
      <c r="E99" s="388">
        <v>0</v>
      </c>
      <c r="F99" s="382" t="s">
        <v>1096</v>
      </c>
      <c r="G99" s="382" t="s">
        <v>1096</v>
      </c>
      <c r="H99" s="383" t="s">
        <v>1313</v>
      </c>
      <c r="I99" s="333" t="s">
        <v>1314</v>
      </c>
      <c r="J99" s="392">
        <v>0</v>
      </c>
      <c r="K99" s="392">
        <v>0</v>
      </c>
      <c r="L99" s="392">
        <v>0</v>
      </c>
      <c r="M99" s="391" t="s">
        <v>1096</v>
      </c>
      <c r="N99" s="391" t="s">
        <v>1096</v>
      </c>
    </row>
    <row r="100" s="325" customFormat="1" ht="15.6" customHeight="1" spans="1:14">
      <c r="A100" s="383" t="s">
        <v>1315</v>
      </c>
      <c r="B100" s="333" t="s">
        <v>1316</v>
      </c>
      <c r="C100" s="387">
        <v>0</v>
      </c>
      <c r="D100" s="387">
        <v>0</v>
      </c>
      <c r="E100" s="387">
        <v>0</v>
      </c>
      <c r="F100" s="382" t="s">
        <v>1096</v>
      </c>
      <c r="G100" s="382" t="s">
        <v>1096</v>
      </c>
      <c r="H100" s="383" t="s">
        <v>1317</v>
      </c>
      <c r="I100" s="333" t="s">
        <v>1318</v>
      </c>
      <c r="J100" s="392">
        <v>0</v>
      </c>
      <c r="K100" s="392">
        <v>0</v>
      </c>
      <c r="L100" s="392">
        <v>0</v>
      </c>
      <c r="M100" s="391" t="s">
        <v>1096</v>
      </c>
      <c r="N100" s="391" t="s">
        <v>1096</v>
      </c>
    </row>
    <row r="101" s="325" customFormat="1" ht="15.6" customHeight="1" spans="1:14">
      <c r="A101" s="383" t="s">
        <v>1319</v>
      </c>
      <c r="B101" s="333" t="s">
        <v>1320</v>
      </c>
      <c r="C101" s="387">
        <v>0</v>
      </c>
      <c r="D101" s="387">
        <v>0</v>
      </c>
      <c r="E101" s="387">
        <v>0</v>
      </c>
      <c r="F101" s="382" t="s">
        <v>1096</v>
      </c>
      <c r="G101" s="382" t="s">
        <v>1096</v>
      </c>
      <c r="H101" s="383" t="s">
        <v>1321</v>
      </c>
      <c r="I101" s="333" t="s">
        <v>1322</v>
      </c>
      <c r="J101" s="392">
        <v>0</v>
      </c>
      <c r="K101" s="392">
        <v>0</v>
      </c>
      <c r="L101" s="392">
        <v>0</v>
      </c>
      <c r="M101" s="391" t="s">
        <v>1096</v>
      </c>
      <c r="N101" s="391" t="s">
        <v>1096</v>
      </c>
    </row>
    <row r="102" s="325" customFormat="1" ht="15.6" customHeight="1" spans="1:14">
      <c r="A102" s="383" t="s">
        <v>1323</v>
      </c>
      <c r="B102" s="333" t="s">
        <v>1324</v>
      </c>
      <c r="C102" s="387">
        <v>0</v>
      </c>
      <c r="D102" s="387">
        <v>0</v>
      </c>
      <c r="E102" s="387">
        <v>0</v>
      </c>
      <c r="F102" s="382" t="s">
        <v>1096</v>
      </c>
      <c r="G102" s="382" t="s">
        <v>1096</v>
      </c>
      <c r="H102" s="383" t="s">
        <v>1325</v>
      </c>
      <c r="I102" s="333" t="s">
        <v>1326</v>
      </c>
      <c r="J102" s="392">
        <v>0</v>
      </c>
      <c r="K102" s="392">
        <v>0</v>
      </c>
      <c r="L102" s="392">
        <v>0</v>
      </c>
      <c r="M102" s="391" t="s">
        <v>1096</v>
      </c>
      <c r="N102" s="391" t="s">
        <v>1096</v>
      </c>
    </row>
    <row r="103" s="325" customFormat="1" ht="15.6" customHeight="1" spans="1:14">
      <c r="A103" s="383" t="s">
        <v>1327</v>
      </c>
      <c r="B103" s="333" t="s">
        <v>1328</v>
      </c>
      <c r="C103" s="387">
        <v>0</v>
      </c>
      <c r="D103" s="387">
        <v>0</v>
      </c>
      <c r="E103" s="387">
        <v>0</v>
      </c>
      <c r="F103" s="382" t="s">
        <v>1096</v>
      </c>
      <c r="G103" s="382" t="s">
        <v>1096</v>
      </c>
      <c r="H103" s="385"/>
      <c r="I103" s="333"/>
      <c r="J103" s="393"/>
      <c r="K103" s="362"/>
      <c r="L103" s="362"/>
      <c r="M103" s="394"/>
      <c r="N103" s="394"/>
    </row>
    <row r="104" s="325" customFormat="1" ht="15.6" customHeight="1" spans="1:14">
      <c r="A104" s="385"/>
      <c r="B104" s="333"/>
      <c r="C104" s="393"/>
      <c r="D104" s="362"/>
      <c r="E104" s="362"/>
      <c r="F104" s="362"/>
      <c r="G104" s="362"/>
      <c r="H104" s="385"/>
      <c r="I104" s="333"/>
      <c r="J104" s="393"/>
      <c r="K104" s="362"/>
      <c r="L104" s="362"/>
      <c r="M104" s="394"/>
      <c r="N104" s="394"/>
    </row>
    <row r="105" s="325" customFormat="1" ht="15.6" customHeight="1" spans="1:14">
      <c r="A105" s="380"/>
      <c r="B105" s="381" t="s">
        <v>1329</v>
      </c>
      <c r="C105" s="384">
        <v>219485</v>
      </c>
      <c r="D105" s="334">
        <v>242364</v>
      </c>
      <c r="E105" s="334">
        <v>215748</v>
      </c>
      <c r="F105" s="382">
        <v>0.982973779529353</v>
      </c>
      <c r="G105" s="382">
        <v>0.890181710154973</v>
      </c>
      <c r="H105" s="380"/>
      <c r="I105" s="381" t="s">
        <v>1330</v>
      </c>
      <c r="J105" s="384">
        <v>219485</v>
      </c>
      <c r="K105" s="334">
        <v>242364.232069</v>
      </c>
      <c r="L105" s="334">
        <v>215748</v>
      </c>
      <c r="M105" s="391">
        <v>0.982973779529353</v>
      </c>
      <c r="N105" s="391">
        <v>0.890180857786711</v>
      </c>
    </row>
    <row r="106" s="325" customFormat="1" ht="37.2" customHeight="1" spans="3:14">
      <c r="C106" s="397">
        <v>0</v>
      </c>
      <c r="D106" s="397">
        <v>0</v>
      </c>
      <c r="E106" s="397">
        <v>0</v>
      </c>
      <c r="F106" s="398"/>
      <c r="G106" s="369"/>
      <c r="H106" s="369"/>
      <c r="K106" s="325">
        <v>0</v>
      </c>
      <c r="L106" s="325">
        <v>0</v>
      </c>
      <c r="M106" s="368"/>
      <c r="N106" s="368"/>
    </row>
    <row r="107" ht="16.5" customHeight="1"/>
    <row r="108" ht="16.5" customHeight="1"/>
    <row r="109" ht="16.5" customHeight="1"/>
    <row r="110" ht="36" customHeight="1"/>
  </sheetData>
  <mergeCells count="14">
    <mergeCell ref="A2:N2"/>
    <mergeCell ref="M3:N3"/>
    <mergeCell ref="A4:G4"/>
    <mergeCell ref="H4:N4"/>
    <mergeCell ref="E5:G5"/>
    <mergeCell ref="L5:N5"/>
    <mergeCell ref="A5:A6"/>
    <mergeCell ref="B5:B6"/>
    <mergeCell ref="C5:C6"/>
    <mergeCell ref="D5:D6"/>
    <mergeCell ref="H5:H6"/>
    <mergeCell ref="I5:I6"/>
    <mergeCell ref="J5:J6"/>
    <mergeCell ref="K5:K6"/>
  </mergeCells>
  <printOptions horizontalCentered="1"/>
  <pageMargins left="0.590277777777778" right="0.590277777777778" top="0.668055555555556" bottom="0.55" header="0.118055555555556" footer="0.279166666666667"/>
  <pageSetup paperSize="9" fitToWidth="0" orientation="portrait"/>
  <headerFooter alignWithMargins="0" scaleWithDoc="0">
    <oddFooter>&amp;C第 &amp;P 页，共 &amp;N 页</oddFooter>
    <evenFooter>&amp;L- &amp;P-</even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S229"/>
  <sheetViews>
    <sheetView showZeros="0" view="pageBreakPreview" zoomScaleNormal="100" topLeftCell="A197" workbookViewId="0">
      <selection activeCell="M211" sqref="M211"/>
    </sheetView>
  </sheetViews>
  <sheetFormatPr defaultColWidth="8.8" defaultRowHeight="13.5"/>
  <cols>
    <col min="1" max="1" width="5.9" style="325" customWidth="1"/>
    <col min="2" max="2" width="30.2" style="325" customWidth="1"/>
    <col min="3" max="3" width="14" style="353" customWidth="1"/>
    <col min="4" max="6" width="14" style="354" customWidth="1"/>
    <col min="7" max="7" width="14" style="353" customWidth="1"/>
    <col min="8" max="9" width="14" style="354" customWidth="1"/>
    <col min="10" max="32" width="8.8" style="325"/>
    <col min="33" max="16384" width="17.375" style="325"/>
  </cols>
  <sheetData>
    <row r="1" s="325" customFormat="1" ht="18.75" spans="1:9">
      <c r="A1" s="284" t="s">
        <v>1331</v>
      </c>
      <c r="B1" s="285">
        <f t="array" ref="B1">IF(SUMPRODUCT(ISTEXT(G6:G200)*ROW(G6:G200))&gt;0,"录入了非数字，请检查 "&amp;IFERROR(ADDRESS(SUMPRODUCT(MAX(ISTEXT(G6:G200)*ROW(G6:G200))),7)&amp;" 单元格！",0),IF(SUMPRODUCT(ISTEXT(H6:H200)*ROW(H6:H200))&gt;0,"录入了非数字，请检查 "&amp;IFERROR(ADDRESS(SUMPRODUCT(MAX(ISTEXT(H6:H200)*ROW(H6:H200))),8)&amp;" 单元格！",0),IF(SUMPRODUCT(ISTEXT(D6:D200)*ROW(D6:D200))&gt;0,"录入了非数字，请检查 "&amp;IFERROR(ADDRESS(SUMPRODUCT(MAX(ISTEXT(D6:D200)*ROW(D6:D200))),4)&amp;" 单元格！",0),IF(SUMPRODUCT(ISTEXT(E6:E200)*ROW(E6:E200))&gt;0,"录入了非数字，请检查 "&amp;IFERROR(ADDRESS(SUMPRODUCT(MAX(ISTEXT(E6:E200)*ROW(E6:E200))),5)&amp;" 单元格！",0),IF(SUMPRODUCT(ISTEXT(F6:F200)*ROW(F6:F200))&gt;0,"录入了非数字，请检查 "&amp;IFERROR(ADDRESS(SUMPRODUCT(MAX((ISTEXT(F6:F200)*ROW(F6:F200)))),6)&amp;" 单元格！",0),IF(SUMPRODUCT(ISERROR(C228:I228)*COLUMN(C228:I228))&gt;0,"录入了错误值，请检查 "&amp;IFERROR(CHAR(SUMPRODUCT(MAX(ISERROR(C228:H228)*COLUMN(C228:H228)))+64)&amp;" 列！",0),0))))))</f>
        <v>0</v>
      </c>
      <c r="C1" s="353"/>
      <c r="D1" s="354"/>
      <c r="E1" s="354"/>
      <c r="F1" s="354"/>
      <c r="G1" s="353"/>
      <c r="H1" s="354"/>
      <c r="I1" s="354"/>
    </row>
    <row r="2" s="326" customFormat="1" ht="23.25" spans="1:9">
      <c r="A2" s="328" t="s">
        <v>1332</v>
      </c>
      <c r="B2" s="328"/>
      <c r="C2" s="355"/>
      <c r="D2" s="355"/>
      <c r="E2" s="355"/>
      <c r="F2" s="355"/>
      <c r="G2" s="355"/>
      <c r="H2" s="355"/>
      <c r="I2" s="355"/>
    </row>
    <row r="3" s="325" customFormat="1" ht="18" customHeight="1" spans="3:9">
      <c r="C3" s="353"/>
      <c r="D3" s="354"/>
      <c r="E3" s="354"/>
      <c r="F3" s="354"/>
      <c r="G3" s="353"/>
      <c r="H3" s="354"/>
      <c r="I3" s="361" t="s">
        <v>27</v>
      </c>
    </row>
    <row r="4" s="327" customFormat="1" ht="31.5" customHeight="1" spans="1:9">
      <c r="A4" s="356" t="s">
        <v>28</v>
      </c>
      <c r="B4" s="356"/>
      <c r="C4" s="357" t="s">
        <v>1333</v>
      </c>
      <c r="D4" s="357" t="s">
        <v>1334</v>
      </c>
      <c r="E4" s="357" t="s">
        <v>1335</v>
      </c>
      <c r="F4" s="357" t="s">
        <v>1336</v>
      </c>
      <c r="G4" s="357" t="s">
        <v>1243</v>
      </c>
      <c r="H4" s="357" t="s">
        <v>1337</v>
      </c>
      <c r="I4" s="357" t="s">
        <v>1338</v>
      </c>
    </row>
    <row r="5" s="327" customFormat="1" ht="27" customHeight="1" spans="1:9">
      <c r="A5" s="356" t="s">
        <v>32</v>
      </c>
      <c r="B5" s="356" t="s">
        <v>33</v>
      </c>
      <c r="C5" s="357"/>
      <c r="D5" s="357"/>
      <c r="E5" s="357"/>
      <c r="F5" s="357"/>
      <c r="G5" s="357"/>
      <c r="H5" s="357"/>
      <c r="I5" s="357"/>
    </row>
    <row r="6" s="327" customFormat="1" ht="27" hidden="1" customHeight="1" spans="1:9">
      <c r="A6" s="356"/>
      <c r="B6" s="356"/>
      <c r="C6" s="357"/>
      <c r="D6" s="357"/>
      <c r="E6" s="357"/>
      <c r="F6" s="357"/>
      <c r="G6" s="357"/>
      <c r="H6" s="357"/>
      <c r="I6" s="357"/>
    </row>
    <row r="7" s="325" customFormat="1" ht="20.1" customHeight="1" spans="1:9">
      <c r="A7" s="358" t="s">
        <v>1339</v>
      </c>
      <c r="B7" s="359" t="s">
        <v>68</v>
      </c>
      <c r="C7" s="334">
        <f>SUM(D7:H7)</f>
        <v>1260</v>
      </c>
      <c r="D7" s="335">
        <v>1260</v>
      </c>
      <c r="E7" s="335"/>
      <c r="F7" s="335"/>
      <c r="G7" s="335"/>
      <c r="H7" s="335"/>
      <c r="I7" s="334"/>
    </row>
    <row r="8" s="325" customFormat="1" ht="20.1" customHeight="1" spans="1:9">
      <c r="A8" s="358" t="s">
        <v>1340</v>
      </c>
      <c r="B8" s="359" t="s">
        <v>80</v>
      </c>
      <c r="C8" s="334">
        <f t="shared" ref="C8:C39" si="0">SUM(D8:H8)</f>
        <v>460</v>
      </c>
      <c r="D8" s="335">
        <v>460</v>
      </c>
      <c r="E8" s="335"/>
      <c r="F8" s="335"/>
      <c r="G8" s="335"/>
      <c r="H8" s="335"/>
      <c r="I8" s="334">
        <f ca="1" t="shared" ref="I7:I70" si="1">C8-SUM(OFFSET(I8,0,-5,1,5))</f>
        <v>0</v>
      </c>
    </row>
    <row r="9" s="325" customFormat="1" ht="20.1" customHeight="1" spans="1:9">
      <c r="A9" s="358" t="s">
        <v>1341</v>
      </c>
      <c r="B9" s="359" t="s">
        <v>85</v>
      </c>
      <c r="C9" s="334">
        <f t="shared" si="0"/>
        <v>11091</v>
      </c>
      <c r="D9" s="335">
        <v>8191</v>
      </c>
      <c r="E9" s="335">
        <v>300</v>
      </c>
      <c r="F9" s="335">
        <v>2600</v>
      </c>
      <c r="G9" s="335"/>
      <c r="H9" s="335"/>
      <c r="I9" s="334">
        <f ca="1" t="shared" si="1"/>
        <v>0</v>
      </c>
    </row>
    <row r="10" s="325" customFormat="1" ht="20.1" customHeight="1" spans="1:9">
      <c r="A10" s="358" t="s">
        <v>1342</v>
      </c>
      <c r="B10" s="359" t="s">
        <v>92</v>
      </c>
      <c r="C10" s="334">
        <f t="shared" si="0"/>
        <v>291</v>
      </c>
      <c r="D10" s="335">
        <v>291</v>
      </c>
      <c r="E10" s="335"/>
      <c r="F10" s="335"/>
      <c r="G10" s="335"/>
      <c r="H10" s="335"/>
      <c r="I10" s="334">
        <f ca="1" t="shared" si="1"/>
        <v>0</v>
      </c>
    </row>
    <row r="11" s="325" customFormat="1" ht="20.1" customHeight="1" spans="1:9">
      <c r="A11" s="358" t="s">
        <v>1343</v>
      </c>
      <c r="B11" s="359" t="s">
        <v>99</v>
      </c>
      <c r="C11" s="334">
        <f t="shared" si="0"/>
        <v>233</v>
      </c>
      <c r="D11" s="335">
        <v>233</v>
      </c>
      <c r="E11" s="335"/>
      <c r="F11" s="335"/>
      <c r="G11" s="335"/>
      <c r="H11" s="335"/>
      <c r="I11" s="334">
        <f ca="1" t="shared" si="1"/>
        <v>0</v>
      </c>
    </row>
    <row r="12" s="325" customFormat="1" ht="20.1" customHeight="1" spans="1:9">
      <c r="A12" s="358" t="s">
        <v>1344</v>
      </c>
      <c r="B12" s="359" t="s">
        <v>106</v>
      </c>
      <c r="C12" s="334">
        <f t="shared" si="0"/>
        <v>895</v>
      </c>
      <c r="D12" s="335">
        <v>895</v>
      </c>
      <c r="E12" s="335"/>
      <c r="F12" s="335"/>
      <c r="G12" s="335"/>
      <c r="H12" s="335"/>
      <c r="I12" s="334">
        <f ca="1" t="shared" si="1"/>
        <v>0</v>
      </c>
    </row>
    <row r="13" s="325" customFormat="1" ht="20.1" customHeight="1" spans="1:9">
      <c r="A13" s="358" t="s">
        <v>1345</v>
      </c>
      <c r="B13" s="359" t="s">
        <v>113</v>
      </c>
      <c r="C13" s="334">
        <f t="shared" si="0"/>
        <v>500</v>
      </c>
      <c r="D13" s="335">
        <v>500</v>
      </c>
      <c r="E13" s="335"/>
      <c r="F13" s="335"/>
      <c r="G13" s="335"/>
      <c r="H13" s="335"/>
      <c r="I13" s="334">
        <f ca="1" t="shared" si="1"/>
        <v>0</v>
      </c>
    </row>
    <row r="14" s="325" customFormat="1" ht="20.1" customHeight="1" spans="1:9">
      <c r="A14" s="358" t="s">
        <v>1346</v>
      </c>
      <c r="B14" s="359" t="s">
        <v>116</v>
      </c>
      <c r="C14" s="334">
        <f t="shared" si="0"/>
        <v>230</v>
      </c>
      <c r="D14" s="335">
        <v>230</v>
      </c>
      <c r="E14" s="335"/>
      <c r="F14" s="335"/>
      <c r="G14" s="335"/>
      <c r="H14" s="335"/>
      <c r="I14" s="334">
        <f ca="1" t="shared" si="1"/>
        <v>0</v>
      </c>
    </row>
    <row r="15" s="325" customFormat="1" ht="20.1" customHeight="1" spans="1:9">
      <c r="A15" s="358" t="s">
        <v>1347</v>
      </c>
      <c r="B15" s="359" t="s">
        <v>120</v>
      </c>
      <c r="C15" s="334">
        <f t="shared" si="0"/>
        <v>0</v>
      </c>
      <c r="D15" s="335">
        <v>0</v>
      </c>
      <c r="E15" s="335"/>
      <c r="F15" s="335"/>
      <c r="G15" s="335"/>
      <c r="H15" s="335"/>
      <c r="I15" s="334">
        <f ca="1" t="shared" si="1"/>
        <v>0</v>
      </c>
    </row>
    <row r="16" s="325" customFormat="1" ht="20.1" customHeight="1" spans="1:9">
      <c r="A16" s="358" t="s">
        <v>1348</v>
      </c>
      <c r="B16" s="359" t="s">
        <v>128</v>
      </c>
      <c r="C16" s="334">
        <f t="shared" si="0"/>
        <v>836</v>
      </c>
      <c r="D16" s="335">
        <v>836</v>
      </c>
      <c r="E16" s="335"/>
      <c r="F16" s="335"/>
      <c r="G16" s="335"/>
      <c r="H16" s="335"/>
      <c r="I16" s="334">
        <f ca="1" t="shared" si="1"/>
        <v>0</v>
      </c>
    </row>
    <row r="17" s="325" customFormat="1" ht="20.1" customHeight="1" spans="1:9">
      <c r="A17" s="358" t="s">
        <v>1349</v>
      </c>
      <c r="B17" s="359" t="s">
        <v>133</v>
      </c>
      <c r="C17" s="334">
        <f t="shared" si="0"/>
        <v>165</v>
      </c>
      <c r="D17" s="335">
        <v>165</v>
      </c>
      <c r="E17" s="335"/>
      <c r="F17" s="335"/>
      <c r="G17" s="335"/>
      <c r="H17" s="335"/>
      <c r="I17" s="334">
        <f ca="1" t="shared" si="1"/>
        <v>0</v>
      </c>
    </row>
    <row r="18" s="325" customFormat="1" ht="20.1" customHeight="1" spans="1:9">
      <c r="A18" s="358" t="s">
        <v>1350</v>
      </c>
      <c r="B18" s="359" t="s">
        <v>140</v>
      </c>
      <c r="C18" s="334">
        <f t="shared" si="0"/>
        <v>0</v>
      </c>
      <c r="D18" s="335">
        <v>0</v>
      </c>
      <c r="E18" s="335"/>
      <c r="F18" s="335"/>
      <c r="G18" s="335"/>
      <c r="H18" s="335"/>
      <c r="I18" s="334">
        <f ca="1" t="shared" si="1"/>
        <v>0</v>
      </c>
    </row>
    <row r="19" s="325" customFormat="1" ht="20.1" customHeight="1" spans="1:9">
      <c r="A19" s="358" t="s">
        <v>1351</v>
      </c>
      <c r="B19" s="359" t="s">
        <v>148</v>
      </c>
      <c r="C19" s="334">
        <f t="shared" si="0"/>
        <v>45</v>
      </c>
      <c r="D19" s="335">
        <v>45</v>
      </c>
      <c r="E19" s="335"/>
      <c r="F19" s="335"/>
      <c r="G19" s="335"/>
      <c r="H19" s="335"/>
      <c r="I19" s="334">
        <f ca="1" t="shared" si="1"/>
        <v>0</v>
      </c>
    </row>
    <row r="20" s="325" customFormat="1" ht="20.1" customHeight="1" spans="1:9">
      <c r="A20" s="358" t="s">
        <v>1352</v>
      </c>
      <c r="B20" s="359" t="s">
        <v>151</v>
      </c>
      <c r="C20" s="334">
        <f t="shared" si="0"/>
        <v>0</v>
      </c>
      <c r="D20" s="335">
        <v>0</v>
      </c>
      <c r="E20" s="335"/>
      <c r="F20" s="335"/>
      <c r="G20" s="335"/>
      <c r="H20" s="335"/>
      <c r="I20" s="334">
        <f ca="1" t="shared" si="1"/>
        <v>0</v>
      </c>
    </row>
    <row r="21" s="325" customFormat="1" ht="20.1" customHeight="1" spans="1:9">
      <c r="A21" s="358" t="s">
        <v>1353</v>
      </c>
      <c r="B21" s="359" t="s">
        <v>155</v>
      </c>
      <c r="C21" s="334">
        <f t="shared" si="0"/>
        <v>169</v>
      </c>
      <c r="D21" s="335">
        <v>169</v>
      </c>
      <c r="E21" s="335"/>
      <c r="F21" s="335"/>
      <c r="G21" s="335"/>
      <c r="H21" s="335"/>
      <c r="I21" s="334">
        <f ca="1" t="shared" si="1"/>
        <v>0</v>
      </c>
    </row>
    <row r="22" s="325" customFormat="1" ht="20.1" customHeight="1" spans="1:9">
      <c r="A22" s="358" t="s">
        <v>1354</v>
      </c>
      <c r="B22" s="359" t="s">
        <v>158</v>
      </c>
      <c r="C22" s="334">
        <f t="shared" si="0"/>
        <v>0</v>
      </c>
      <c r="D22" s="335">
        <v>0</v>
      </c>
      <c r="E22" s="335"/>
      <c r="F22" s="335"/>
      <c r="G22" s="335"/>
      <c r="H22" s="335"/>
      <c r="I22" s="334">
        <f ca="1" t="shared" si="1"/>
        <v>0</v>
      </c>
    </row>
    <row r="23" s="325" customFormat="1" ht="20.1" customHeight="1" spans="1:9">
      <c r="A23" s="358" t="s">
        <v>1355</v>
      </c>
      <c r="B23" s="359" t="s">
        <v>160</v>
      </c>
      <c r="C23" s="334">
        <f t="shared" si="0"/>
        <v>275</v>
      </c>
      <c r="D23" s="335">
        <v>275</v>
      </c>
      <c r="E23" s="335"/>
      <c r="F23" s="335"/>
      <c r="G23" s="335"/>
      <c r="H23" s="335"/>
      <c r="I23" s="334">
        <f ca="1" t="shared" si="1"/>
        <v>0</v>
      </c>
    </row>
    <row r="24" s="325" customFormat="1" ht="20.1" customHeight="1" spans="1:9">
      <c r="A24" s="358" t="s">
        <v>1356</v>
      </c>
      <c r="B24" s="359" t="s">
        <v>163</v>
      </c>
      <c r="C24" s="334">
        <f t="shared" si="0"/>
        <v>555</v>
      </c>
      <c r="D24" s="335">
        <v>555</v>
      </c>
      <c r="E24" s="335"/>
      <c r="F24" s="335"/>
      <c r="G24" s="335"/>
      <c r="H24" s="335"/>
      <c r="I24" s="334">
        <f ca="1" t="shared" si="1"/>
        <v>0</v>
      </c>
    </row>
    <row r="25" s="325" customFormat="1" ht="20.1" customHeight="1" spans="1:9">
      <c r="A25" s="358" t="s">
        <v>1357</v>
      </c>
      <c r="B25" s="359" t="s">
        <v>166</v>
      </c>
      <c r="C25" s="334">
        <f t="shared" si="0"/>
        <v>550</v>
      </c>
      <c r="D25" s="335">
        <v>550</v>
      </c>
      <c r="E25" s="335"/>
      <c r="F25" s="335"/>
      <c r="G25" s="335"/>
      <c r="H25" s="335"/>
      <c r="I25" s="334">
        <f ca="1" t="shared" si="1"/>
        <v>0</v>
      </c>
    </row>
    <row r="26" s="325" customFormat="1" ht="20.1" customHeight="1" spans="1:9">
      <c r="A26" s="358" t="s">
        <v>1358</v>
      </c>
      <c r="B26" s="359" t="s">
        <v>169</v>
      </c>
      <c r="C26" s="334">
        <f t="shared" si="0"/>
        <v>650</v>
      </c>
      <c r="D26" s="335">
        <v>650</v>
      </c>
      <c r="E26" s="335"/>
      <c r="F26" s="335"/>
      <c r="G26" s="335"/>
      <c r="H26" s="335"/>
      <c r="I26" s="334">
        <f ca="1" t="shared" si="1"/>
        <v>0</v>
      </c>
    </row>
    <row r="27" s="325" customFormat="1" ht="20.1" customHeight="1" spans="1:9">
      <c r="A27" s="358" t="s">
        <v>1359</v>
      </c>
      <c r="B27" s="359" t="s">
        <v>172</v>
      </c>
      <c r="C27" s="334">
        <f t="shared" si="0"/>
        <v>135</v>
      </c>
      <c r="D27" s="335">
        <v>135</v>
      </c>
      <c r="E27" s="335"/>
      <c r="F27" s="335"/>
      <c r="G27" s="335"/>
      <c r="H27" s="335"/>
      <c r="I27" s="334">
        <f ca="1" t="shared" si="1"/>
        <v>0</v>
      </c>
    </row>
    <row r="28" s="325" customFormat="1" ht="20.1" customHeight="1" spans="1:9">
      <c r="A28" s="358" t="s">
        <v>1360</v>
      </c>
      <c r="B28" s="359" t="s">
        <v>176</v>
      </c>
      <c r="C28" s="334">
        <f t="shared" si="0"/>
        <v>0</v>
      </c>
      <c r="D28" s="335">
        <v>0</v>
      </c>
      <c r="E28" s="335"/>
      <c r="F28" s="335"/>
      <c r="G28" s="335"/>
      <c r="H28" s="335"/>
      <c r="I28" s="334">
        <f ca="1" t="shared" si="1"/>
        <v>0</v>
      </c>
    </row>
    <row r="29" s="325" customFormat="1" ht="20.1" customHeight="1" spans="1:9">
      <c r="A29" s="358" t="s">
        <v>1361</v>
      </c>
      <c r="B29" s="359" t="s">
        <v>178</v>
      </c>
      <c r="C29" s="334">
        <f t="shared" si="0"/>
        <v>780</v>
      </c>
      <c r="D29" s="335">
        <v>780</v>
      </c>
      <c r="E29" s="335"/>
      <c r="F29" s="335"/>
      <c r="G29" s="335"/>
      <c r="H29" s="335"/>
      <c r="I29" s="334">
        <f ca="1" t="shared" si="1"/>
        <v>0</v>
      </c>
    </row>
    <row r="30" s="325" customFormat="1" ht="20.1" customHeight="1" spans="1:9">
      <c r="A30" s="358" t="s">
        <v>1362</v>
      </c>
      <c r="B30" s="359" t="s">
        <v>179</v>
      </c>
      <c r="C30" s="334">
        <f t="shared" si="0"/>
        <v>0</v>
      </c>
      <c r="D30" s="335">
        <v>0</v>
      </c>
      <c r="E30" s="335"/>
      <c r="F30" s="335"/>
      <c r="G30" s="335"/>
      <c r="H30" s="335"/>
      <c r="I30" s="334">
        <f ca="1" t="shared" si="1"/>
        <v>0</v>
      </c>
    </row>
    <row r="31" s="325" customFormat="1" ht="20.1" customHeight="1" spans="1:9">
      <c r="A31" s="358" t="s">
        <v>1363</v>
      </c>
      <c r="B31" s="359" t="s">
        <v>182</v>
      </c>
      <c r="C31" s="334">
        <f t="shared" si="0"/>
        <v>882</v>
      </c>
      <c r="D31" s="335">
        <v>882</v>
      </c>
      <c r="E31" s="335"/>
      <c r="F31" s="335"/>
      <c r="G31" s="335"/>
      <c r="H31" s="335"/>
      <c r="I31" s="334">
        <f ca="1" t="shared" si="1"/>
        <v>0</v>
      </c>
    </row>
    <row r="32" s="325" customFormat="1" ht="20.1" customHeight="1" spans="1:9">
      <c r="A32" s="358" t="s">
        <v>1364</v>
      </c>
      <c r="B32" s="359" t="s">
        <v>192</v>
      </c>
      <c r="C32" s="334">
        <f t="shared" si="0"/>
        <v>65</v>
      </c>
      <c r="D32" s="335">
        <v>65</v>
      </c>
      <c r="E32" s="335"/>
      <c r="F32" s="335"/>
      <c r="G32" s="335"/>
      <c r="H32" s="335"/>
      <c r="I32" s="334">
        <f ca="1" t="shared" si="1"/>
        <v>0</v>
      </c>
    </row>
    <row r="33" s="325" customFormat="1" ht="20.1" customHeight="1" spans="1:9">
      <c r="A33" s="358" t="s">
        <v>1365</v>
      </c>
      <c r="B33" s="359" t="s">
        <v>89</v>
      </c>
      <c r="C33" s="334">
        <f t="shared" si="0"/>
        <v>98</v>
      </c>
      <c r="D33" s="335">
        <v>98</v>
      </c>
      <c r="E33" s="335"/>
      <c r="F33" s="335"/>
      <c r="G33" s="335"/>
      <c r="H33" s="335"/>
      <c r="I33" s="334">
        <f ca="1" t="shared" si="1"/>
        <v>0</v>
      </c>
    </row>
    <row r="34" s="325" customFormat="1" ht="20.1" customHeight="1" spans="1:9">
      <c r="A34" s="358" t="s">
        <v>196</v>
      </c>
      <c r="B34" s="359" t="s">
        <v>197</v>
      </c>
      <c r="C34" s="334">
        <f t="shared" si="0"/>
        <v>40</v>
      </c>
      <c r="D34" s="335">
        <v>40</v>
      </c>
      <c r="E34" s="335"/>
      <c r="F34" s="335"/>
      <c r="G34" s="335"/>
      <c r="H34" s="335"/>
      <c r="I34" s="334">
        <f ca="1" t="shared" si="1"/>
        <v>0</v>
      </c>
    </row>
    <row r="35" s="325" customFormat="1" ht="20.1" customHeight="1" spans="1:9">
      <c r="A35" s="358" t="s">
        <v>1366</v>
      </c>
      <c r="B35" s="359" t="s">
        <v>204</v>
      </c>
      <c r="C35" s="334">
        <f t="shared" si="0"/>
        <v>0</v>
      </c>
      <c r="D35" s="335">
        <v>0</v>
      </c>
      <c r="E35" s="335"/>
      <c r="F35" s="335"/>
      <c r="G35" s="335"/>
      <c r="H35" s="335"/>
      <c r="I35" s="334">
        <f ca="1" t="shared" si="1"/>
        <v>0</v>
      </c>
    </row>
    <row r="36" s="325" customFormat="1" ht="20.1" customHeight="1" spans="1:9">
      <c r="A36" s="358" t="s">
        <v>1367</v>
      </c>
      <c r="B36" s="359" t="s">
        <v>207</v>
      </c>
      <c r="C36" s="334">
        <f t="shared" si="0"/>
        <v>0</v>
      </c>
      <c r="D36" s="335">
        <v>0</v>
      </c>
      <c r="E36" s="335"/>
      <c r="F36" s="335"/>
      <c r="G36" s="335"/>
      <c r="H36" s="335"/>
      <c r="I36" s="334">
        <f ca="1" t="shared" si="1"/>
        <v>0</v>
      </c>
    </row>
    <row r="37" s="325" customFormat="1" ht="20.1" customHeight="1" spans="1:9">
      <c r="A37" s="358" t="s">
        <v>1368</v>
      </c>
      <c r="B37" s="359" t="s">
        <v>209</v>
      </c>
      <c r="C37" s="334">
        <f t="shared" si="0"/>
        <v>0</v>
      </c>
      <c r="D37" s="335">
        <v>0</v>
      </c>
      <c r="E37" s="335"/>
      <c r="F37" s="335"/>
      <c r="G37" s="335"/>
      <c r="H37" s="335"/>
      <c r="I37" s="334">
        <f ca="1" t="shared" si="1"/>
        <v>0</v>
      </c>
    </row>
    <row r="38" s="325" customFormat="1" ht="20.1" customHeight="1" spans="1:9">
      <c r="A38" s="358" t="s">
        <v>1369</v>
      </c>
      <c r="B38" s="359" t="s">
        <v>212</v>
      </c>
      <c r="C38" s="334">
        <f t="shared" si="0"/>
        <v>0</v>
      </c>
      <c r="D38" s="335">
        <v>0</v>
      </c>
      <c r="E38" s="335"/>
      <c r="F38" s="335"/>
      <c r="G38" s="335"/>
      <c r="H38" s="335"/>
      <c r="I38" s="334">
        <f ca="1" t="shared" si="1"/>
        <v>0</v>
      </c>
    </row>
    <row r="39" s="325" customFormat="1" ht="20.1" customHeight="1" spans="1:9">
      <c r="A39" s="358" t="s">
        <v>1370</v>
      </c>
      <c r="B39" s="359" t="s">
        <v>214</v>
      </c>
      <c r="C39" s="334">
        <f t="shared" si="0"/>
        <v>0</v>
      </c>
      <c r="D39" s="335">
        <v>0</v>
      </c>
      <c r="E39" s="335"/>
      <c r="F39" s="335"/>
      <c r="G39" s="335"/>
      <c r="H39" s="335"/>
      <c r="I39" s="334">
        <f ca="1" t="shared" si="1"/>
        <v>0</v>
      </c>
    </row>
    <row r="40" s="325" customFormat="1" ht="20.1" customHeight="1" spans="1:9">
      <c r="A40" s="358" t="s">
        <v>1371</v>
      </c>
      <c r="B40" s="359" t="s">
        <v>220</v>
      </c>
      <c r="C40" s="334">
        <f t="shared" ref="C40:C71" si="2">SUM(D40:H40)</f>
        <v>0</v>
      </c>
      <c r="D40" s="335">
        <v>0</v>
      </c>
      <c r="E40" s="335"/>
      <c r="F40" s="335"/>
      <c r="G40" s="335"/>
      <c r="H40" s="335"/>
      <c r="I40" s="334">
        <f ca="1" t="shared" si="1"/>
        <v>0</v>
      </c>
    </row>
    <row r="41" s="325" customFormat="1" ht="20.1" customHeight="1" spans="1:9">
      <c r="A41" s="358" t="s">
        <v>1372</v>
      </c>
      <c r="B41" s="359" t="s">
        <v>225</v>
      </c>
      <c r="C41" s="334">
        <f t="shared" si="2"/>
        <v>0</v>
      </c>
      <c r="D41" s="335">
        <v>0</v>
      </c>
      <c r="E41" s="335"/>
      <c r="F41" s="335"/>
      <c r="G41" s="335"/>
      <c r="H41" s="335"/>
      <c r="I41" s="334">
        <f ca="1" t="shared" si="1"/>
        <v>0</v>
      </c>
    </row>
    <row r="42" s="325" customFormat="1" ht="20.1" customHeight="1" spans="1:9">
      <c r="A42" s="358" t="s">
        <v>1373</v>
      </c>
      <c r="B42" s="359" t="s">
        <v>226</v>
      </c>
      <c r="C42" s="334">
        <f t="shared" si="2"/>
        <v>0</v>
      </c>
      <c r="D42" s="335">
        <v>0</v>
      </c>
      <c r="E42" s="335"/>
      <c r="F42" s="335"/>
      <c r="G42" s="335"/>
      <c r="H42" s="335"/>
      <c r="I42" s="334">
        <f ca="1" t="shared" si="1"/>
        <v>0</v>
      </c>
    </row>
    <row r="43" s="325" customFormat="1" ht="20.1" customHeight="1" spans="1:9">
      <c r="A43" s="358" t="s">
        <v>1374</v>
      </c>
      <c r="B43" s="359" t="s">
        <v>231</v>
      </c>
      <c r="C43" s="334">
        <f t="shared" si="2"/>
        <v>0</v>
      </c>
      <c r="D43" s="335">
        <v>0</v>
      </c>
      <c r="E43" s="335"/>
      <c r="F43" s="335"/>
      <c r="G43" s="335"/>
      <c r="H43" s="335"/>
      <c r="I43" s="334">
        <f ca="1" t="shared" si="1"/>
        <v>0</v>
      </c>
    </row>
    <row r="44" s="325" customFormat="1" ht="20.1" customHeight="1" spans="1:9">
      <c r="A44" s="358" t="s">
        <v>1375</v>
      </c>
      <c r="B44" s="359" t="s">
        <v>233</v>
      </c>
      <c r="C44" s="334">
        <f t="shared" si="2"/>
        <v>0</v>
      </c>
      <c r="D44" s="335">
        <v>0</v>
      </c>
      <c r="E44" s="335"/>
      <c r="F44" s="335"/>
      <c r="G44" s="335"/>
      <c r="H44" s="335"/>
      <c r="I44" s="334">
        <f ca="1" t="shared" si="1"/>
        <v>0</v>
      </c>
    </row>
    <row r="45" s="325" customFormat="1" ht="20.1" customHeight="1" spans="1:9">
      <c r="A45" s="358" t="s">
        <v>1376</v>
      </c>
      <c r="B45" s="359" t="s">
        <v>235</v>
      </c>
      <c r="C45" s="334">
        <f t="shared" si="2"/>
        <v>0</v>
      </c>
      <c r="D45" s="335">
        <v>0</v>
      </c>
      <c r="E45" s="335"/>
      <c r="F45" s="335"/>
      <c r="G45" s="335"/>
      <c r="H45" s="335"/>
      <c r="I45" s="334">
        <f ca="1" t="shared" si="1"/>
        <v>0</v>
      </c>
    </row>
    <row r="46" s="325" customFormat="1" ht="20.1" customHeight="1" spans="1:9">
      <c r="A46" s="358" t="s">
        <v>1377</v>
      </c>
      <c r="B46" s="359" t="s">
        <v>239</v>
      </c>
      <c r="C46" s="334">
        <f t="shared" si="2"/>
        <v>0</v>
      </c>
      <c r="D46" s="335">
        <v>0</v>
      </c>
      <c r="E46" s="335"/>
      <c r="F46" s="335"/>
      <c r="G46" s="335"/>
      <c r="H46" s="335"/>
      <c r="I46" s="334">
        <f ca="1" t="shared" si="1"/>
        <v>0</v>
      </c>
    </row>
    <row r="47" s="325" customFormat="1" ht="20.1" customHeight="1" spans="1:9">
      <c r="A47" s="358" t="s">
        <v>1378</v>
      </c>
      <c r="B47" s="359" t="s">
        <v>240</v>
      </c>
      <c r="C47" s="334">
        <f t="shared" si="2"/>
        <v>0</v>
      </c>
      <c r="D47" s="335">
        <v>0</v>
      </c>
      <c r="E47" s="335"/>
      <c r="F47" s="335"/>
      <c r="G47" s="335"/>
      <c r="H47" s="335"/>
      <c r="I47" s="334">
        <f ca="1" t="shared" si="1"/>
        <v>0</v>
      </c>
    </row>
    <row r="48" s="325" customFormat="1" ht="20.1" customHeight="1" spans="1:9">
      <c r="A48" s="358" t="s">
        <v>1379</v>
      </c>
      <c r="B48" s="359" t="s">
        <v>241</v>
      </c>
      <c r="C48" s="334">
        <f t="shared" si="2"/>
        <v>7</v>
      </c>
      <c r="D48" s="335">
        <v>7</v>
      </c>
      <c r="E48" s="335"/>
      <c r="F48" s="335"/>
      <c r="G48" s="335"/>
      <c r="H48" s="335"/>
      <c r="I48" s="334">
        <f ca="1" t="shared" si="1"/>
        <v>0</v>
      </c>
    </row>
    <row r="49" s="325" customFormat="1" ht="20.1" customHeight="1" spans="1:9">
      <c r="A49" s="358" t="s">
        <v>1380</v>
      </c>
      <c r="B49" s="359" t="s">
        <v>249</v>
      </c>
      <c r="C49" s="334">
        <f t="shared" si="2"/>
        <v>3</v>
      </c>
      <c r="D49" s="335">
        <v>3</v>
      </c>
      <c r="E49" s="335"/>
      <c r="F49" s="335"/>
      <c r="G49" s="335"/>
      <c r="H49" s="335"/>
      <c r="I49" s="334">
        <f ca="1" t="shared" si="1"/>
        <v>0</v>
      </c>
    </row>
    <row r="50" s="325" customFormat="1" ht="20.1" customHeight="1" spans="1:9">
      <c r="A50" s="358" t="s">
        <v>1381</v>
      </c>
      <c r="B50" s="359" t="s">
        <v>251</v>
      </c>
      <c r="C50" s="334">
        <f t="shared" si="2"/>
        <v>0</v>
      </c>
      <c r="D50" s="335">
        <v>0</v>
      </c>
      <c r="E50" s="335"/>
      <c r="F50" s="335"/>
      <c r="G50" s="335"/>
      <c r="H50" s="335"/>
      <c r="I50" s="334">
        <f ca="1" t="shared" si="1"/>
        <v>0</v>
      </c>
    </row>
    <row r="51" s="325" customFormat="1" ht="20.1" customHeight="1" spans="1:9">
      <c r="A51" s="358" t="s">
        <v>1382</v>
      </c>
      <c r="B51" s="359" t="s">
        <v>253</v>
      </c>
      <c r="C51" s="334">
        <f t="shared" si="2"/>
        <v>3745</v>
      </c>
      <c r="D51" s="335">
        <v>2885</v>
      </c>
      <c r="E51" s="335">
        <v>60</v>
      </c>
      <c r="F51" s="335">
        <v>800</v>
      </c>
      <c r="G51" s="335"/>
      <c r="H51" s="335"/>
      <c r="I51" s="334">
        <f ca="1" t="shared" si="1"/>
        <v>0</v>
      </c>
    </row>
    <row r="52" s="325" customFormat="1" ht="20.1" customHeight="1" spans="1:9">
      <c r="A52" s="358" t="s">
        <v>1383</v>
      </c>
      <c r="B52" s="359" t="s">
        <v>259</v>
      </c>
      <c r="C52" s="334">
        <f t="shared" si="2"/>
        <v>0</v>
      </c>
      <c r="D52" s="335">
        <v>0</v>
      </c>
      <c r="E52" s="335"/>
      <c r="F52" s="335"/>
      <c r="G52" s="335"/>
      <c r="H52" s="335"/>
      <c r="I52" s="334">
        <f ca="1" t="shared" si="1"/>
        <v>0</v>
      </c>
    </row>
    <row r="53" s="325" customFormat="1" ht="20.1" customHeight="1" spans="1:9">
      <c r="A53" s="358" t="s">
        <v>1384</v>
      </c>
      <c r="B53" s="360" t="s">
        <v>262</v>
      </c>
      <c r="C53" s="334">
        <f t="shared" si="2"/>
        <v>0</v>
      </c>
      <c r="D53" s="335">
        <v>0</v>
      </c>
      <c r="E53" s="335"/>
      <c r="F53" s="335"/>
      <c r="G53" s="335"/>
      <c r="H53" s="335"/>
      <c r="I53" s="334">
        <f ca="1" t="shared" si="1"/>
        <v>0</v>
      </c>
    </row>
    <row r="54" s="325" customFormat="1" ht="20.1" customHeight="1" spans="1:9">
      <c r="A54" s="358" t="s">
        <v>1385</v>
      </c>
      <c r="B54" s="359" t="s">
        <v>266</v>
      </c>
      <c r="C54" s="334">
        <f t="shared" si="2"/>
        <v>230</v>
      </c>
      <c r="D54" s="335">
        <v>230</v>
      </c>
      <c r="E54" s="335"/>
      <c r="F54" s="335"/>
      <c r="G54" s="335"/>
      <c r="H54" s="335"/>
      <c r="I54" s="334">
        <f ca="1" t="shared" si="1"/>
        <v>0</v>
      </c>
    </row>
    <row r="55" s="325" customFormat="1" ht="20.1" customHeight="1" spans="1:9">
      <c r="A55" s="358" t="s">
        <v>1386</v>
      </c>
      <c r="B55" s="359" t="s">
        <v>271</v>
      </c>
      <c r="C55" s="334">
        <f t="shared" si="2"/>
        <v>495</v>
      </c>
      <c r="D55" s="335">
        <v>495</v>
      </c>
      <c r="E55" s="335"/>
      <c r="F55" s="335"/>
      <c r="G55" s="335"/>
      <c r="H55" s="335"/>
      <c r="I55" s="334">
        <f ca="1" t="shared" si="1"/>
        <v>0</v>
      </c>
    </row>
    <row r="56" s="325" customFormat="1" ht="20.1" customHeight="1" spans="1:9">
      <c r="A56" s="358" t="s">
        <v>1387</v>
      </c>
      <c r="B56" s="360" t="s">
        <v>280</v>
      </c>
      <c r="C56" s="334">
        <f t="shared" si="2"/>
        <v>0</v>
      </c>
      <c r="D56" s="335">
        <v>0</v>
      </c>
      <c r="E56" s="335"/>
      <c r="F56" s="335"/>
      <c r="G56" s="335"/>
      <c r="H56" s="335"/>
      <c r="I56" s="334">
        <f ca="1" t="shared" si="1"/>
        <v>0</v>
      </c>
    </row>
    <row r="57" s="325" customFormat="1" ht="20.1" customHeight="1" spans="1:9">
      <c r="A57" s="358" t="s">
        <v>1388</v>
      </c>
      <c r="B57" s="359" t="s">
        <v>285</v>
      </c>
      <c r="C57" s="334">
        <f t="shared" si="2"/>
        <v>0</v>
      </c>
      <c r="D57" s="335">
        <v>0</v>
      </c>
      <c r="E57" s="335"/>
      <c r="F57" s="335"/>
      <c r="G57" s="335"/>
      <c r="H57" s="335"/>
      <c r="I57" s="334">
        <f ca="1" t="shared" si="1"/>
        <v>0</v>
      </c>
    </row>
    <row r="58" s="325" customFormat="1" ht="20.1" customHeight="1" spans="1:9">
      <c r="A58" s="358" t="s">
        <v>1389</v>
      </c>
      <c r="B58" s="333" t="s">
        <v>290</v>
      </c>
      <c r="C58" s="334">
        <f t="shared" si="2"/>
        <v>0</v>
      </c>
      <c r="D58" s="335">
        <v>0</v>
      </c>
      <c r="E58" s="335"/>
      <c r="F58" s="335"/>
      <c r="G58" s="335"/>
      <c r="H58" s="335"/>
      <c r="I58" s="334">
        <f ca="1" t="shared" si="1"/>
        <v>0</v>
      </c>
    </row>
    <row r="59" s="325" customFormat="1" ht="20.1" customHeight="1" spans="1:9">
      <c r="A59" s="358" t="s">
        <v>1390</v>
      </c>
      <c r="B59" s="333" t="s">
        <v>294</v>
      </c>
      <c r="C59" s="334">
        <f t="shared" si="2"/>
        <v>0</v>
      </c>
      <c r="D59" s="335">
        <v>0</v>
      </c>
      <c r="E59" s="335"/>
      <c r="F59" s="335"/>
      <c r="G59" s="335"/>
      <c r="H59" s="335"/>
      <c r="I59" s="334">
        <f ca="1" t="shared" si="1"/>
        <v>0</v>
      </c>
    </row>
    <row r="60" s="325" customFormat="1" ht="20.1" customHeight="1" spans="1:9">
      <c r="A60" s="358" t="s">
        <v>1391</v>
      </c>
      <c r="B60" s="359" t="s">
        <v>297</v>
      </c>
      <c r="C60" s="334">
        <f t="shared" si="2"/>
        <v>130</v>
      </c>
      <c r="D60" s="335">
        <v>130</v>
      </c>
      <c r="E60" s="335"/>
      <c r="F60" s="335"/>
      <c r="G60" s="335"/>
      <c r="H60" s="335"/>
      <c r="I60" s="334">
        <f ca="1" t="shared" si="1"/>
        <v>0</v>
      </c>
    </row>
    <row r="61" s="325" customFormat="1" ht="20.1" customHeight="1" spans="1:9">
      <c r="A61" s="358" t="s">
        <v>1392</v>
      </c>
      <c r="B61" s="359" t="s">
        <v>300</v>
      </c>
      <c r="C61" s="334">
        <f t="shared" si="2"/>
        <v>2927</v>
      </c>
      <c r="D61" s="335">
        <v>2927</v>
      </c>
      <c r="E61" s="335"/>
      <c r="F61" s="335"/>
      <c r="G61" s="335"/>
      <c r="H61" s="335"/>
      <c r="I61" s="334">
        <f ca="1" t="shared" si="1"/>
        <v>0</v>
      </c>
    </row>
    <row r="62" s="325" customFormat="1" ht="20.1" customHeight="1" spans="1:9">
      <c r="A62" s="358" t="s">
        <v>1393</v>
      </c>
      <c r="B62" s="360" t="s">
        <v>302</v>
      </c>
      <c r="C62" s="334">
        <f t="shared" si="2"/>
        <v>22533</v>
      </c>
      <c r="D62" s="335">
        <v>22273</v>
      </c>
      <c r="E62" s="335">
        <v>260</v>
      </c>
      <c r="F62" s="335"/>
      <c r="G62" s="335"/>
      <c r="H62" s="335"/>
      <c r="I62" s="334">
        <f ca="1" t="shared" si="1"/>
        <v>0</v>
      </c>
    </row>
    <row r="63" s="325" customFormat="1" ht="20.1" customHeight="1" spans="1:9">
      <c r="A63" s="358" t="s">
        <v>1394</v>
      </c>
      <c r="B63" s="360" t="s">
        <v>309</v>
      </c>
      <c r="C63" s="334">
        <f t="shared" si="2"/>
        <v>0</v>
      </c>
      <c r="D63" s="335">
        <v>0</v>
      </c>
      <c r="E63" s="335"/>
      <c r="F63" s="335"/>
      <c r="G63" s="335"/>
      <c r="H63" s="335"/>
      <c r="I63" s="334">
        <f ca="1" t="shared" si="1"/>
        <v>0</v>
      </c>
    </row>
    <row r="64" s="325" customFormat="1" ht="20.1" customHeight="1" spans="1:9">
      <c r="A64" s="358" t="s">
        <v>1395</v>
      </c>
      <c r="B64" s="360" t="s">
        <v>315</v>
      </c>
      <c r="C64" s="334">
        <f t="shared" si="2"/>
        <v>0</v>
      </c>
      <c r="D64" s="335">
        <v>0</v>
      </c>
      <c r="E64" s="335"/>
      <c r="F64" s="335"/>
      <c r="G64" s="335"/>
      <c r="H64" s="335"/>
      <c r="I64" s="334">
        <f ca="1" t="shared" si="1"/>
        <v>0</v>
      </c>
    </row>
    <row r="65" s="325" customFormat="1" ht="20.1" customHeight="1" spans="1:9">
      <c r="A65" s="358" t="s">
        <v>1396</v>
      </c>
      <c r="B65" s="360" t="s">
        <v>321</v>
      </c>
      <c r="C65" s="334">
        <f t="shared" si="2"/>
        <v>0</v>
      </c>
      <c r="D65" s="335">
        <v>0</v>
      </c>
      <c r="E65" s="335"/>
      <c r="F65" s="335"/>
      <c r="G65" s="335"/>
      <c r="H65" s="335"/>
      <c r="I65" s="334">
        <f ca="1" t="shared" si="1"/>
        <v>0</v>
      </c>
    </row>
    <row r="66" s="325" customFormat="1" ht="20.1" customHeight="1" spans="1:9">
      <c r="A66" s="358" t="s">
        <v>1397</v>
      </c>
      <c r="B66" s="360" t="s">
        <v>325</v>
      </c>
      <c r="C66" s="334">
        <f t="shared" si="2"/>
        <v>0</v>
      </c>
      <c r="D66" s="335">
        <v>0</v>
      </c>
      <c r="E66" s="335"/>
      <c r="F66" s="335"/>
      <c r="G66" s="335"/>
      <c r="H66" s="335"/>
      <c r="I66" s="334">
        <f ca="1" t="shared" si="1"/>
        <v>0</v>
      </c>
    </row>
    <row r="67" s="325" customFormat="1" ht="20.1" customHeight="1" spans="1:9">
      <c r="A67" s="358" t="s">
        <v>1398</v>
      </c>
      <c r="B67" s="360" t="s">
        <v>329</v>
      </c>
      <c r="C67" s="334">
        <f t="shared" si="2"/>
        <v>0</v>
      </c>
      <c r="D67" s="335">
        <v>0</v>
      </c>
      <c r="E67" s="335"/>
      <c r="F67" s="335"/>
      <c r="G67" s="335"/>
      <c r="H67" s="335"/>
      <c r="I67" s="334">
        <f ca="1" t="shared" si="1"/>
        <v>0</v>
      </c>
    </row>
    <row r="68" s="325" customFormat="1" ht="18.75" customHeight="1" spans="1:9">
      <c r="A68" s="358" t="s">
        <v>1399</v>
      </c>
      <c r="B68" s="360" t="s">
        <v>333</v>
      </c>
      <c r="C68" s="334">
        <f t="shared" si="2"/>
        <v>0</v>
      </c>
      <c r="D68" s="335">
        <v>0</v>
      </c>
      <c r="E68" s="335"/>
      <c r="F68" s="335"/>
      <c r="G68" s="335"/>
      <c r="H68" s="335"/>
      <c r="I68" s="334">
        <f ca="1" t="shared" si="1"/>
        <v>0</v>
      </c>
    </row>
    <row r="69" s="325" customFormat="1" ht="20.1" customHeight="1" spans="1:9">
      <c r="A69" s="358" t="s">
        <v>1400</v>
      </c>
      <c r="B69" s="360" t="s">
        <v>339</v>
      </c>
      <c r="C69" s="334">
        <f t="shared" si="2"/>
        <v>240</v>
      </c>
      <c r="D69" s="335">
        <v>240</v>
      </c>
      <c r="E69" s="335"/>
      <c r="F69" s="335"/>
      <c r="G69" s="335"/>
      <c r="H69" s="335"/>
      <c r="I69" s="334">
        <f ca="1" t="shared" si="1"/>
        <v>0</v>
      </c>
    </row>
    <row r="70" s="325" customFormat="1" ht="20.1" customHeight="1" spans="1:9">
      <c r="A70" s="358" t="s">
        <v>1401</v>
      </c>
      <c r="B70" s="359" t="s">
        <v>346</v>
      </c>
      <c r="C70" s="334">
        <f t="shared" si="2"/>
        <v>250</v>
      </c>
      <c r="D70" s="335">
        <v>250</v>
      </c>
      <c r="E70" s="335"/>
      <c r="F70" s="335"/>
      <c r="G70" s="335"/>
      <c r="H70" s="335"/>
      <c r="I70" s="334">
        <f ca="1" t="shared" si="1"/>
        <v>0</v>
      </c>
    </row>
    <row r="71" s="325" customFormat="1" ht="20.1" customHeight="1" spans="1:9">
      <c r="A71" s="358" t="s">
        <v>1402</v>
      </c>
      <c r="B71" s="359" t="s">
        <v>348</v>
      </c>
      <c r="C71" s="334">
        <f t="shared" si="2"/>
        <v>0</v>
      </c>
      <c r="D71" s="335">
        <v>0</v>
      </c>
      <c r="E71" s="335"/>
      <c r="F71" s="335"/>
      <c r="G71" s="335"/>
      <c r="H71" s="335"/>
      <c r="I71" s="334">
        <f ca="1" t="shared" ref="I71:I134" si="3">C71-SUM(OFFSET(I71,0,-5,1,5))</f>
        <v>0</v>
      </c>
    </row>
    <row r="72" s="325" customFormat="1" ht="20.1" customHeight="1" spans="1:9">
      <c r="A72" s="358" t="s">
        <v>1403</v>
      </c>
      <c r="B72" s="359" t="s">
        <v>350</v>
      </c>
      <c r="C72" s="334">
        <f t="shared" ref="C72:C103" si="4">SUM(D72:H72)</f>
        <v>0</v>
      </c>
      <c r="D72" s="335">
        <v>0</v>
      </c>
      <c r="E72" s="335"/>
      <c r="F72" s="335"/>
      <c r="G72" s="335"/>
      <c r="H72" s="335"/>
      <c r="I72" s="334">
        <f ca="1" t="shared" si="3"/>
        <v>0</v>
      </c>
    </row>
    <row r="73" s="325" customFormat="1" ht="20.1" customHeight="1" spans="1:9">
      <c r="A73" s="332" t="s">
        <v>1404</v>
      </c>
      <c r="B73" s="333" t="s">
        <v>359</v>
      </c>
      <c r="C73" s="334">
        <f t="shared" si="4"/>
        <v>0</v>
      </c>
      <c r="D73" s="335">
        <v>0</v>
      </c>
      <c r="E73" s="335"/>
      <c r="F73" s="335"/>
      <c r="G73" s="335"/>
      <c r="H73" s="335"/>
      <c r="I73" s="334">
        <f ca="1" t="shared" si="3"/>
        <v>0</v>
      </c>
    </row>
    <row r="74" s="325" customFormat="1" ht="20.1" customHeight="1" spans="1:9">
      <c r="A74" s="358" t="s">
        <v>1405</v>
      </c>
      <c r="B74" s="359" t="s">
        <v>364</v>
      </c>
      <c r="C74" s="334">
        <f t="shared" si="4"/>
        <v>900</v>
      </c>
      <c r="D74" s="335">
        <v>550</v>
      </c>
      <c r="E74" s="335">
        <v>350</v>
      </c>
      <c r="F74" s="335"/>
      <c r="G74" s="335"/>
      <c r="H74" s="335"/>
      <c r="I74" s="334">
        <f ca="1" t="shared" si="3"/>
        <v>0</v>
      </c>
    </row>
    <row r="75" s="325" customFormat="1" ht="20.1" customHeight="1" spans="1:9">
      <c r="A75" s="358" t="s">
        <v>1406</v>
      </c>
      <c r="B75" s="359" t="s">
        <v>368</v>
      </c>
      <c r="C75" s="334">
        <f t="shared" si="4"/>
        <v>0</v>
      </c>
      <c r="D75" s="335">
        <v>0</v>
      </c>
      <c r="E75" s="335"/>
      <c r="F75" s="335"/>
      <c r="G75" s="335"/>
      <c r="H75" s="335"/>
      <c r="I75" s="334">
        <f ca="1" t="shared" si="3"/>
        <v>0</v>
      </c>
    </row>
    <row r="76" s="325" customFormat="1" ht="20.1" customHeight="1" spans="1:9">
      <c r="A76" s="332" t="s">
        <v>1407</v>
      </c>
      <c r="B76" s="333" t="s">
        <v>372</v>
      </c>
      <c r="C76" s="334">
        <f t="shared" si="4"/>
        <v>0</v>
      </c>
      <c r="D76" s="335">
        <v>0</v>
      </c>
      <c r="E76" s="335"/>
      <c r="F76" s="335"/>
      <c r="G76" s="335"/>
      <c r="H76" s="335"/>
      <c r="I76" s="334">
        <f ca="1" t="shared" si="3"/>
        <v>0</v>
      </c>
    </row>
    <row r="77" s="325" customFormat="1" ht="20.1" customHeight="1" spans="1:9">
      <c r="A77" s="332" t="s">
        <v>1408</v>
      </c>
      <c r="B77" s="360" t="s">
        <v>377</v>
      </c>
      <c r="C77" s="334">
        <f t="shared" si="4"/>
        <v>0</v>
      </c>
      <c r="D77" s="335">
        <v>0</v>
      </c>
      <c r="E77" s="335"/>
      <c r="F77" s="335"/>
      <c r="G77" s="335"/>
      <c r="H77" s="335"/>
      <c r="I77" s="334">
        <f ca="1" t="shared" si="3"/>
        <v>0</v>
      </c>
    </row>
    <row r="78" s="325" customFormat="1" ht="20.1" customHeight="1" spans="1:9">
      <c r="A78" s="332" t="s">
        <v>1409</v>
      </c>
      <c r="B78" s="360" t="s">
        <v>383</v>
      </c>
      <c r="C78" s="334">
        <f t="shared" si="4"/>
        <v>0</v>
      </c>
      <c r="D78" s="335">
        <v>0</v>
      </c>
      <c r="E78" s="335"/>
      <c r="F78" s="335"/>
      <c r="G78" s="335"/>
      <c r="H78" s="335"/>
      <c r="I78" s="334">
        <f ca="1" t="shared" si="3"/>
        <v>0</v>
      </c>
    </row>
    <row r="79" s="325" customFormat="1" ht="20.1" customHeight="1" spans="1:9">
      <c r="A79" s="358" t="s">
        <v>1410</v>
      </c>
      <c r="B79" s="333" t="s">
        <v>387</v>
      </c>
      <c r="C79" s="334">
        <f t="shared" si="4"/>
        <v>0</v>
      </c>
      <c r="D79" s="335">
        <v>0</v>
      </c>
      <c r="E79" s="335"/>
      <c r="F79" s="335"/>
      <c r="G79" s="335"/>
      <c r="H79" s="335"/>
      <c r="I79" s="334">
        <f ca="1" t="shared" si="3"/>
        <v>0</v>
      </c>
    </row>
    <row r="80" s="325" customFormat="1" ht="20.1" customHeight="1" spans="1:9">
      <c r="A80" s="358" t="s">
        <v>1411</v>
      </c>
      <c r="B80" s="360" t="s">
        <v>391</v>
      </c>
      <c r="C80" s="334">
        <f t="shared" si="4"/>
        <v>0</v>
      </c>
      <c r="D80" s="335">
        <v>0</v>
      </c>
      <c r="E80" s="335"/>
      <c r="F80" s="335"/>
      <c r="G80" s="335"/>
      <c r="H80" s="335"/>
      <c r="I80" s="334">
        <f ca="1" t="shared" si="3"/>
        <v>0</v>
      </c>
    </row>
    <row r="81" s="325" customFormat="1" ht="20.1" customHeight="1" spans="1:9">
      <c r="A81" s="358" t="s">
        <v>1412</v>
      </c>
      <c r="B81" s="359" t="s">
        <v>396</v>
      </c>
      <c r="C81" s="334">
        <f t="shared" si="4"/>
        <v>460</v>
      </c>
      <c r="D81" s="335">
        <v>460</v>
      </c>
      <c r="E81" s="335"/>
      <c r="F81" s="335"/>
      <c r="G81" s="335"/>
      <c r="H81" s="335"/>
      <c r="I81" s="334">
        <f ca="1" t="shared" si="3"/>
        <v>0</v>
      </c>
    </row>
    <row r="82" s="325" customFormat="1" ht="20.1" customHeight="1" spans="1:9">
      <c r="A82" s="358" t="s">
        <v>1413</v>
      </c>
      <c r="B82" s="359" t="s">
        <v>409</v>
      </c>
      <c r="C82" s="334">
        <f t="shared" si="4"/>
        <v>0</v>
      </c>
      <c r="D82" s="335">
        <v>0</v>
      </c>
      <c r="E82" s="335"/>
      <c r="F82" s="335"/>
      <c r="G82" s="335"/>
      <c r="H82" s="335"/>
      <c r="I82" s="334">
        <f ca="1" t="shared" si="3"/>
        <v>0</v>
      </c>
    </row>
    <row r="83" s="325" customFormat="1" ht="20.1" customHeight="1" spans="1:9">
      <c r="A83" s="358" t="s">
        <v>1414</v>
      </c>
      <c r="B83" s="333" t="s">
        <v>414</v>
      </c>
      <c r="C83" s="334">
        <f t="shared" si="4"/>
        <v>20</v>
      </c>
      <c r="D83" s="335">
        <v>20</v>
      </c>
      <c r="E83" s="335"/>
      <c r="F83" s="335"/>
      <c r="G83" s="335"/>
      <c r="H83" s="335"/>
      <c r="I83" s="334">
        <f ca="1" t="shared" si="3"/>
        <v>0</v>
      </c>
    </row>
    <row r="84" s="325" customFormat="1" ht="20.1" customHeight="1" spans="1:9">
      <c r="A84" s="358" t="s">
        <v>1415</v>
      </c>
      <c r="B84" s="359" t="s">
        <v>422</v>
      </c>
      <c r="C84" s="334">
        <f t="shared" si="4"/>
        <v>20</v>
      </c>
      <c r="D84" s="335">
        <v>20</v>
      </c>
      <c r="E84" s="335"/>
      <c r="F84" s="335"/>
      <c r="G84" s="335"/>
      <c r="H84" s="335"/>
      <c r="I84" s="334">
        <f ca="1" t="shared" si="3"/>
        <v>0</v>
      </c>
    </row>
    <row r="85" s="325" customFormat="1" ht="20.1" customHeight="1" spans="1:9">
      <c r="A85" s="358" t="s">
        <v>1416</v>
      </c>
      <c r="B85" s="359" t="s">
        <v>428</v>
      </c>
      <c r="C85" s="334">
        <f t="shared" si="4"/>
        <v>0</v>
      </c>
      <c r="D85" s="335">
        <v>0</v>
      </c>
      <c r="E85" s="335"/>
      <c r="F85" s="335"/>
      <c r="G85" s="335"/>
      <c r="H85" s="335"/>
      <c r="I85" s="334">
        <f ca="1" t="shared" si="3"/>
        <v>0</v>
      </c>
    </row>
    <row r="86" s="325" customFormat="1" ht="20.1" customHeight="1" spans="1:9">
      <c r="A86" s="358" t="s">
        <v>1417</v>
      </c>
      <c r="B86" s="333" t="s">
        <v>433</v>
      </c>
      <c r="C86" s="334">
        <f t="shared" si="4"/>
        <v>200</v>
      </c>
      <c r="D86" s="335">
        <v>200</v>
      </c>
      <c r="E86" s="335"/>
      <c r="F86" s="335"/>
      <c r="G86" s="335"/>
      <c r="H86" s="335"/>
      <c r="I86" s="334">
        <f ca="1" t="shared" si="3"/>
        <v>0</v>
      </c>
    </row>
    <row r="87" s="325" customFormat="1" ht="20.1" customHeight="1" spans="1:9">
      <c r="A87" s="358" t="s">
        <v>1418</v>
      </c>
      <c r="B87" s="359" t="s">
        <v>437</v>
      </c>
      <c r="C87" s="334">
        <f t="shared" si="4"/>
        <v>870</v>
      </c>
      <c r="D87" s="335">
        <v>870</v>
      </c>
      <c r="E87" s="335"/>
      <c r="F87" s="335"/>
      <c r="G87" s="335"/>
      <c r="H87" s="335"/>
      <c r="I87" s="334">
        <f ca="1" t="shared" si="3"/>
        <v>0</v>
      </c>
    </row>
    <row r="88" s="325" customFormat="1" ht="20.1" customHeight="1" spans="1:9">
      <c r="A88" s="358" t="s">
        <v>1419</v>
      </c>
      <c r="B88" s="359" t="s">
        <v>451</v>
      </c>
      <c r="C88" s="334">
        <f t="shared" si="4"/>
        <v>665</v>
      </c>
      <c r="D88" s="335">
        <v>665</v>
      </c>
      <c r="E88" s="335"/>
      <c r="F88" s="335"/>
      <c r="G88" s="335"/>
      <c r="H88" s="335"/>
      <c r="I88" s="334">
        <f ca="1" t="shared" si="3"/>
        <v>0</v>
      </c>
    </row>
    <row r="89" s="325" customFormat="1" ht="20.1" customHeight="1" spans="1:9">
      <c r="A89" s="358" t="s">
        <v>1420</v>
      </c>
      <c r="B89" s="360" t="s">
        <v>459</v>
      </c>
      <c r="C89" s="334">
        <f t="shared" si="4"/>
        <v>5395</v>
      </c>
      <c r="D89" s="335">
        <v>4895</v>
      </c>
      <c r="E89" s="335">
        <v>500</v>
      </c>
      <c r="F89" s="335"/>
      <c r="G89" s="335"/>
      <c r="H89" s="335"/>
      <c r="I89" s="334">
        <f ca="1" t="shared" si="3"/>
        <v>0</v>
      </c>
    </row>
    <row r="90" s="325" customFormat="1" ht="20.1" customHeight="1" spans="1:9">
      <c r="A90" s="358" t="s">
        <v>1421</v>
      </c>
      <c r="B90" s="359" t="s">
        <v>468</v>
      </c>
      <c r="C90" s="334">
        <f t="shared" si="4"/>
        <v>0</v>
      </c>
      <c r="D90" s="335">
        <v>0</v>
      </c>
      <c r="E90" s="335"/>
      <c r="F90" s="335"/>
      <c r="G90" s="335"/>
      <c r="H90" s="335"/>
      <c r="I90" s="334">
        <f ca="1" t="shared" si="3"/>
        <v>0</v>
      </c>
    </row>
    <row r="91" s="325" customFormat="1" ht="20.1" customHeight="1" spans="1:9">
      <c r="A91" s="358" t="s">
        <v>1422</v>
      </c>
      <c r="B91" s="359" t="s">
        <v>472</v>
      </c>
      <c r="C91" s="334">
        <f t="shared" si="4"/>
        <v>240</v>
      </c>
      <c r="D91" s="335">
        <v>240</v>
      </c>
      <c r="E91" s="335"/>
      <c r="F91" s="335"/>
      <c r="G91" s="335"/>
      <c r="H91" s="335"/>
      <c r="I91" s="334">
        <f ca="1" t="shared" si="3"/>
        <v>0</v>
      </c>
    </row>
    <row r="92" s="325" customFormat="1" ht="20.1" customHeight="1" spans="1:9">
      <c r="A92" s="358" t="s">
        <v>1423</v>
      </c>
      <c r="B92" s="333" t="s">
        <v>482</v>
      </c>
      <c r="C92" s="334">
        <f t="shared" si="4"/>
        <v>1230</v>
      </c>
      <c r="D92" s="335">
        <v>1230</v>
      </c>
      <c r="E92" s="335"/>
      <c r="F92" s="335"/>
      <c r="G92" s="335"/>
      <c r="H92" s="335"/>
      <c r="I92" s="334">
        <f ca="1" t="shared" si="3"/>
        <v>0</v>
      </c>
    </row>
    <row r="93" s="325" customFormat="1" ht="20.1" customHeight="1" spans="1:9">
      <c r="A93" s="358" t="s">
        <v>1424</v>
      </c>
      <c r="B93" s="360" t="s">
        <v>491</v>
      </c>
      <c r="C93" s="334">
        <f t="shared" si="4"/>
        <v>69</v>
      </c>
      <c r="D93" s="335">
        <v>69</v>
      </c>
      <c r="E93" s="335"/>
      <c r="F93" s="335"/>
      <c r="G93" s="335"/>
      <c r="H93" s="335"/>
      <c r="I93" s="334">
        <f ca="1" t="shared" si="3"/>
        <v>0</v>
      </c>
    </row>
    <row r="94" s="325" customFormat="1" ht="20.1" customHeight="1" spans="1:9">
      <c r="A94" s="358" t="s">
        <v>1425</v>
      </c>
      <c r="B94" s="360" t="s">
        <v>498</v>
      </c>
      <c r="C94" s="334">
        <f t="shared" si="4"/>
        <v>520</v>
      </c>
      <c r="D94" s="335">
        <v>520</v>
      </c>
      <c r="E94" s="335"/>
      <c r="F94" s="335"/>
      <c r="G94" s="335"/>
      <c r="H94" s="335"/>
      <c r="I94" s="334">
        <f ca="1" t="shared" si="3"/>
        <v>0</v>
      </c>
    </row>
    <row r="95" s="325" customFormat="1" ht="20.1" customHeight="1" spans="1:9">
      <c r="A95" s="358" t="s">
        <v>1426</v>
      </c>
      <c r="B95" s="359" t="s">
        <v>506</v>
      </c>
      <c r="C95" s="334">
        <f t="shared" si="4"/>
        <v>510</v>
      </c>
      <c r="D95" s="335">
        <v>510</v>
      </c>
      <c r="E95" s="335"/>
      <c r="F95" s="335"/>
      <c r="G95" s="335"/>
      <c r="H95" s="335"/>
      <c r="I95" s="334">
        <f ca="1" t="shared" si="3"/>
        <v>0</v>
      </c>
    </row>
    <row r="96" s="325" customFormat="1" ht="19.5" customHeight="1" spans="1:9">
      <c r="A96" s="358" t="s">
        <v>1427</v>
      </c>
      <c r="B96" s="360" t="s">
        <v>512</v>
      </c>
      <c r="C96" s="334">
        <f t="shared" si="4"/>
        <v>50</v>
      </c>
      <c r="D96" s="335">
        <v>50</v>
      </c>
      <c r="E96" s="335"/>
      <c r="F96" s="335"/>
      <c r="G96" s="335"/>
      <c r="H96" s="335"/>
      <c r="I96" s="334">
        <f ca="1" t="shared" si="3"/>
        <v>0</v>
      </c>
    </row>
    <row r="97" s="325" customFormat="1" ht="20.1" customHeight="1" spans="1:9">
      <c r="A97" s="358" t="s">
        <v>1428</v>
      </c>
      <c r="B97" s="359" t="s">
        <v>514</v>
      </c>
      <c r="C97" s="334">
        <f t="shared" si="4"/>
        <v>3625</v>
      </c>
      <c r="D97" s="335">
        <v>3625</v>
      </c>
      <c r="E97" s="335"/>
      <c r="F97" s="335"/>
      <c r="G97" s="335"/>
      <c r="H97" s="335"/>
      <c r="I97" s="334">
        <f ca="1" t="shared" si="3"/>
        <v>0</v>
      </c>
    </row>
    <row r="98" s="325" customFormat="1" ht="20.1" customHeight="1" spans="1:9">
      <c r="A98" s="358" t="s">
        <v>1429</v>
      </c>
      <c r="B98" s="359" t="s">
        <v>517</v>
      </c>
      <c r="C98" s="334">
        <f t="shared" si="4"/>
        <v>220</v>
      </c>
      <c r="D98" s="335">
        <v>220</v>
      </c>
      <c r="E98" s="335"/>
      <c r="F98" s="335"/>
      <c r="G98" s="335"/>
      <c r="H98" s="335"/>
      <c r="I98" s="334">
        <f ca="1" t="shared" si="3"/>
        <v>0</v>
      </c>
    </row>
    <row r="99" s="325" customFormat="1" ht="20.1" customHeight="1" spans="1:9">
      <c r="A99" s="358" t="s">
        <v>1430</v>
      </c>
      <c r="B99" s="333" t="s">
        <v>520</v>
      </c>
      <c r="C99" s="334">
        <f t="shared" si="4"/>
        <v>1400</v>
      </c>
      <c r="D99" s="335">
        <v>1400</v>
      </c>
      <c r="E99" s="335"/>
      <c r="F99" s="335"/>
      <c r="G99" s="335"/>
      <c r="H99" s="335"/>
      <c r="I99" s="334">
        <f ca="1" t="shared" si="3"/>
        <v>0</v>
      </c>
    </row>
    <row r="100" s="325" customFormat="1" ht="20.1" customHeight="1" spans="1:9">
      <c r="A100" s="358" t="s">
        <v>1431</v>
      </c>
      <c r="B100" s="360" t="s">
        <v>523</v>
      </c>
      <c r="C100" s="334">
        <f t="shared" si="4"/>
        <v>0</v>
      </c>
      <c r="D100" s="335">
        <v>0</v>
      </c>
      <c r="E100" s="335"/>
      <c r="F100" s="335"/>
      <c r="G100" s="335"/>
      <c r="H100" s="335"/>
      <c r="I100" s="334">
        <f ca="1" t="shared" si="3"/>
        <v>0</v>
      </c>
    </row>
    <row r="101" s="325" customFormat="1" ht="20.1" customHeight="1" spans="1:9">
      <c r="A101" s="358" t="s">
        <v>1432</v>
      </c>
      <c r="B101" s="359" t="s">
        <v>526</v>
      </c>
      <c r="C101" s="334">
        <f t="shared" si="4"/>
        <v>215</v>
      </c>
      <c r="D101" s="335">
        <v>215</v>
      </c>
      <c r="E101" s="335"/>
      <c r="F101" s="335"/>
      <c r="G101" s="335"/>
      <c r="H101" s="335"/>
      <c r="I101" s="334">
        <f ca="1" t="shared" si="3"/>
        <v>0</v>
      </c>
    </row>
    <row r="102" s="325" customFormat="1" ht="20.1" customHeight="1" spans="1:9">
      <c r="A102" s="358" t="s">
        <v>1433</v>
      </c>
      <c r="B102" s="360" t="s">
        <v>529</v>
      </c>
      <c r="C102" s="334">
        <f t="shared" si="4"/>
        <v>6480</v>
      </c>
      <c r="D102" s="335">
        <v>6480</v>
      </c>
      <c r="E102" s="335"/>
      <c r="F102" s="335"/>
      <c r="G102" s="335"/>
      <c r="H102" s="335"/>
      <c r="I102" s="334">
        <f ca="1" t="shared" si="3"/>
        <v>0</v>
      </c>
    </row>
    <row r="103" s="325" customFormat="1" ht="20.1" customHeight="1" spans="1:9">
      <c r="A103" s="358" t="s">
        <v>1434</v>
      </c>
      <c r="B103" s="360" t="s">
        <v>533</v>
      </c>
      <c r="C103" s="334">
        <f t="shared" si="4"/>
        <v>14</v>
      </c>
      <c r="D103" s="335">
        <v>14</v>
      </c>
      <c r="E103" s="335"/>
      <c r="F103" s="335"/>
      <c r="G103" s="335"/>
      <c r="H103" s="335"/>
      <c r="I103" s="334">
        <f ca="1" t="shared" si="3"/>
        <v>0</v>
      </c>
    </row>
    <row r="104" s="325" customFormat="1" ht="20.1" customHeight="1" spans="1:9">
      <c r="A104" s="358" t="s">
        <v>1435</v>
      </c>
      <c r="B104" s="360" t="s">
        <v>537</v>
      </c>
      <c r="C104" s="334">
        <f t="shared" ref="C104:C135" si="5">SUM(D104:H104)</f>
        <v>220</v>
      </c>
      <c r="D104" s="335">
        <v>220</v>
      </c>
      <c r="E104" s="335"/>
      <c r="F104" s="335"/>
      <c r="G104" s="335"/>
      <c r="H104" s="335"/>
      <c r="I104" s="334">
        <f ca="1" t="shared" si="3"/>
        <v>0</v>
      </c>
    </row>
    <row r="105" s="325" customFormat="1" ht="20.1" customHeight="1" spans="1:9">
      <c r="A105" s="358" t="s">
        <v>1436</v>
      </c>
      <c r="B105" s="359" t="s">
        <v>541</v>
      </c>
      <c r="C105" s="334">
        <f t="shared" si="5"/>
        <v>0</v>
      </c>
      <c r="D105" s="335">
        <v>0</v>
      </c>
      <c r="E105" s="335"/>
      <c r="F105" s="335"/>
      <c r="G105" s="335"/>
      <c r="H105" s="335"/>
      <c r="I105" s="334">
        <f ca="1" t="shared" si="3"/>
        <v>0</v>
      </c>
    </row>
    <row r="106" s="325" customFormat="1" ht="20.1" customHeight="1" spans="1:9">
      <c r="A106" s="358" t="s">
        <v>1437</v>
      </c>
      <c r="B106" s="359" t="s">
        <v>544</v>
      </c>
      <c r="C106" s="334">
        <f t="shared" si="5"/>
        <v>0</v>
      </c>
      <c r="D106" s="335">
        <v>0</v>
      </c>
      <c r="E106" s="335"/>
      <c r="F106" s="335"/>
      <c r="G106" s="335"/>
      <c r="H106" s="335"/>
      <c r="I106" s="334">
        <f ca="1" t="shared" si="3"/>
        <v>0</v>
      </c>
    </row>
    <row r="107" s="325" customFormat="1" ht="20.1" customHeight="1" spans="1:9">
      <c r="A107" s="358" t="s">
        <v>1438</v>
      </c>
      <c r="B107" s="333" t="s">
        <v>546</v>
      </c>
      <c r="C107" s="334">
        <f t="shared" si="5"/>
        <v>1240</v>
      </c>
      <c r="D107" s="335">
        <v>1240</v>
      </c>
      <c r="E107" s="335"/>
      <c r="F107" s="335"/>
      <c r="G107" s="335"/>
      <c r="H107" s="335"/>
      <c r="I107" s="334">
        <f ca="1" t="shared" si="3"/>
        <v>0</v>
      </c>
    </row>
    <row r="108" s="325" customFormat="1" ht="20.1" customHeight="1" spans="1:9">
      <c r="A108" s="358" t="s">
        <v>1439</v>
      </c>
      <c r="B108" s="359" t="s">
        <v>548</v>
      </c>
      <c r="C108" s="334">
        <f t="shared" si="5"/>
        <v>0</v>
      </c>
      <c r="D108" s="335">
        <v>0</v>
      </c>
      <c r="E108" s="335"/>
      <c r="F108" s="335"/>
      <c r="G108" s="335"/>
      <c r="H108" s="335"/>
      <c r="I108" s="334">
        <f ca="1" t="shared" si="3"/>
        <v>0</v>
      </c>
    </row>
    <row r="109" s="325" customFormat="1" ht="20.1" customHeight="1" spans="1:9">
      <c r="A109" s="358" t="s">
        <v>1440</v>
      </c>
      <c r="B109" s="333" t="s">
        <v>563</v>
      </c>
      <c r="C109" s="334">
        <f t="shared" si="5"/>
        <v>2460</v>
      </c>
      <c r="D109" s="335">
        <v>2110</v>
      </c>
      <c r="E109" s="335">
        <v>350</v>
      </c>
      <c r="F109" s="335"/>
      <c r="G109" s="335"/>
      <c r="H109" s="335"/>
      <c r="I109" s="334">
        <f ca="1" t="shared" si="3"/>
        <v>0</v>
      </c>
    </row>
    <row r="110" s="325" customFormat="1" ht="20.1" customHeight="1" spans="1:9">
      <c r="A110" s="358" t="s">
        <v>1441</v>
      </c>
      <c r="B110" s="333" t="s">
        <v>567</v>
      </c>
      <c r="C110" s="334">
        <f t="shared" si="5"/>
        <v>862</v>
      </c>
      <c r="D110" s="335">
        <v>862</v>
      </c>
      <c r="E110" s="335"/>
      <c r="F110" s="335"/>
      <c r="G110" s="335"/>
      <c r="H110" s="335"/>
      <c r="I110" s="334">
        <f ca="1" t="shared" si="3"/>
        <v>0</v>
      </c>
    </row>
    <row r="111" s="325" customFormat="1" ht="20.1" customHeight="1" spans="1:9">
      <c r="A111" s="358" t="s">
        <v>1442</v>
      </c>
      <c r="B111" s="333" t="s">
        <v>582</v>
      </c>
      <c r="C111" s="334">
        <f t="shared" si="5"/>
        <v>0</v>
      </c>
      <c r="D111" s="335">
        <v>0</v>
      </c>
      <c r="E111" s="335"/>
      <c r="F111" s="335"/>
      <c r="G111" s="335"/>
      <c r="H111" s="335"/>
      <c r="I111" s="334">
        <f ca="1" t="shared" si="3"/>
        <v>0</v>
      </c>
    </row>
    <row r="112" s="325" customFormat="1" ht="20.1" customHeight="1" spans="1:9">
      <c r="A112" s="358" t="s">
        <v>1443</v>
      </c>
      <c r="B112" s="333" t="s">
        <v>586</v>
      </c>
      <c r="C112" s="334">
        <f t="shared" si="5"/>
        <v>1750</v>
      </c>
      <c r="D112" s="335">
        <v>1750</v>
      </c>
      <c r="E112" s="335"/>
      <c r="F112" s="335"/>
      <c r="G112" s="335"/>
      <c r="H112" s="335"/>
      <c r="I112" s="334">
        <f ca="1" t="shared" si="3"/>
        <v>0</v>
      </c>
    </row>
    <row r="113" s="325" customFormat="1" ht="20.1" customHeight="1" spans="1:9">
      <c r="A113" s="358" t="s">
        <v>1444</v>
      </c>
      <c r="B113" s="333" t="s">
        <v>591</v>
      </c>
      <c r="C113" s="334">
        <f t="shared" si="5"/>
        <v>906</v>
      </c>
      <c r="D113" s="335">
        <v>906</v>
      </c>
      <c r="E113" s="335"/>
      <c r="F113" s="335"/>
      <c r="G113" s="335"/>
      <c r="H113" s="335"/>
      <c r="I113" s="334">
        <f ca="1" t="shared" si="3"/>
        <v>0</v>
      </c>
    </row>
    <row r="114" s="325" customFormat="1" ht="20.1" customHeight="1" spans="1:9">
      <c r="A114" s="358" t="s">
        <v>1445</v>
      </c>
      <c r="B114" s="333" t="s">
        <v>595</v>
      </c>
      <c r="C114" s="334">
        <f t="shared" si="5"/>
        <v>1000</v>
      </c>
      <c r="D114" s="335">
        <v>1000</v>
      </c>
      <c r="E114" s="335"/>
      <c r="F114" s="335"/>
      <c r="G114" s="335"/>
      <c r="H114" s="335"/>
      <c r="I114" s="334">
        <f ca="1" t="shared" si="3"/>
        <v>0</v>
      </c>
    </row>
    <row r="115" s="325" customFormat="1" ht="20.1" customHeight="1" spans="1:9">
      <c r="A115" s="358" t="s">
        <v>1446</v>
      </c>
      <c r="B115" s="333" t="s">
        <v>599</v>
      </c>
      <c r="C115" s="334">
        <f t="shared" si="5"/>
        <v>60</v>
      </c>
      <c r="D115" s="335">
        <v>60</v>
      </c>
      <c r="E115" s="335"/>
      <c r="F115" s="335"/>
      <c r="G115" s="335"/>
      <c r="H115" s="335"/>
      <c r="I115" s="334">
        <f ca="1" t="shared" si="3"/>
        <v>0</v>
      </c>
    </row>
    <row r="116" s="325" customFormat="1" ht="20.1" customHeight="1" spans="1:9">
      <c r="A116" s="358" t="s">
        <v>1447</v>
      </c>
      <c r="B116" s="333" t="s">
        <v>602</v>
      </c>
      <c r="C116" s="334">
        <f t="shared" si="5"/>
        <v>173</v>
      </c>
      <c r="D116" s="335">
        <v>173</v>
      </c>
      <c r="E116" s="335"/>
      <c r="F116" s="335"/>
      <c r="G116" s="335"/>
      <c r="H116" s="335"/>
      <c r="I116" s="334">
        <f ca="1" t="shared" si="3"/>
        <v>0</v>
      </c>
    </row>
    <row r="117" s="325" customFormat="1" ht="20.1" customHeight="1" spans="1:9">
      <c r="A117" s="358" t="s">
        <v>1448</v>
      </c>
      <c r="B117" s="333" t="s">
        <v>607</v>
      </c>
      <c r="C117" s="334">
        <f t="shared" si="5"/>
        <v>149</v>
      </c>
      <c r="D117" s="335">
        <v>149</v>
      </c>
      <c r="E117" s="335"/>
      <c r="F117" s="335"/>
      <c r="G117" s="335"/>
      <c r="H117" s="335"/>
      <c r="I117" s="334">
        <f ca="1" t="shared" si="3"/>
        <v>0</v>
      </c>
    </row>
    <row r="118" s="325" customFormat="1" ht="20.1" customHeight="1" spans="1:9">
      <c r="A118" s="358" t="s">
        <v>1449</v>
      </c>
      <c r="B118" s="333" t="s">
        <v>611</v>
      </c>
      <c r="C118" s="334">
        <f t="shared" si="5"/>
        <v>200</v>
      </c>
      <c r="D118" s="335">
        <v>200</v>
      </c>
      <c r="E118" s="335"/>
      <c r="F118" s="335"/>
      <c r="G118" s="335"/>
      <c r="H118" s="335"/>
      <c r="I118" s="334">
        <f ca="1" t="shared" si="3"/>
        <v>0</v>
      </c>
    </row>
    <row r="119" s="325" customFormat="1" ht="20.1" customHeight="1" spans="1:9">
      <c r="A119" s="358" t="s">
        <v>613</v>
      </c>
      <c r="B119" s="333" t="s">
        <v>614</v>
      </c>
      <c r="C119" s="334">
        <f t="shared" si="5"/>
        <v>0</v>
      </c>
      <c r="D119" s="335">
        <v>0</v>
      </c>
      <c r="E119" s="335"/>
      <c r="F119" s="335"/>
      <c r="G119" s="335"/>
      <c r="H119" s="335"/>
      <c r="I119" s="334">
        <f ca="1" t="shared" si="3"/>
        <v>0</v>
      </c>
    </row>
    <row r="120" s="325" customFormat="1" ht="20.1" customHeight="1" spans="1:9">
      <c r="A120" s="358" t="s">
        <v>1450</v>
      </c>
      <c r="B120" s="333" t="s">
        <v>617</v>
      </c>
      <c r="C120" s="334">
        <f t="shared" si="5"/>
        <v>0</v>
      </c>
      <c r="D120" s="335">
        <v>0</v>
      </c>
      <c r="E120" s="335"/>
      <c r="F120" s="335"/>
      <c r="G120" s="335"/>
      <c r="H120" s="335"/>
      <c r="I120" s="334">
        <f ca="1" t="shared" si="3"/>
        <v>0</v>
      </c>
    </row>
    <row r="121" s="325" customFormat="1" ht="20.1" customHeight="1" spans="1:9">
      <c r="A121" s="358" t="s">
        <v>1451</v>
      </c>
      <c r="B121" s="333" t="s">
        <v>619</v>
      </c>
      <c r="C121" s="334">
        <f t="shared" si="5"/>
        <v>200</v>
      </c>
      <c r="D121" s="335">
        <v>200</v>
      </c>
      <c r="E121" s="335"/>
      <c r="F121" s="335"/>
      <c r="G121" s="335"/>
      <c r="H121" s="335"/>
      <c r="I121" s="334">
        <f ca="1" t="shared" si="3"/>
        <v>0</v>
      </c>
    </row>
    <row r="122" s="325" customFormat="1" ht="20.1" customHeight="1" spans="1:9">
      <c r="A122" s="358" t="s">
        <v>1452</v>
      </c>
      <c r="B122" s="333" t="s">
        <v>626</v>
      </c>
      <c r="C122" s="334">
        <f t="shared" si="5"/>
        <v>0</v>
      </c>
      <c r="D122" s="335">
        <v>0</v>
      </c>
      <c r="E122" s="335"/>
      <c r="F122" s="335"/>
      <c r="G122" s="335"/>
      <c r="H122" s="335"/>
      <c r="I122" s="334">
        <f ca="1" t="shared" si="3"/>
        <v>0</v>
      </c>
    </row>
    <row r="123" s="325" customFormat="1" ht="20.1" customHeight="1" spans="1:9">
      <c r="A123" s="358" t="s">
        <v>1453</v>
      </c>
      <c r="B123" s="333" t="s">
        <v>630</v>
      </c>
      <c r="C123" s="334">
        <f t="shared" si="5"/>
        <v>2780</v>
      </c>
      <c r="D123" s="335">
        <v>1280</v>
      </c>
      <c r="E123" s="335">
        <v>1500</v>
      </c>
      <c r="F123" s="335"/>
      <c r="G123" s="335"/>
      <c r="H123" s="335"/>
      <c r="I123" s="334">
        <f ca="1" t="shared" si="3"/>
        <v>0</v>
      </c>
    </row>
    <row r="124" s="325" customFormat="1" ht="20.1" customHeight="1" spans="1:9">
      <c r="A124" s="358" t="s">
        <v>1454</v>
      </c>
      <c r="B124" s="333" t="s">
        <v>639</v>
      </c>
      <c r="C124" s="334">
        <f t="shared" si="5"/>
        <v>530</v>
      </c>
      <c r="D124" s="335">
        <v>530</v>
      </c>
      <c r="E124" s="335"/>
      <c r="F124" s="335"/>
      <c r="G124" s="335"/>
      <c r="H124" s="335"/>
      <c r="I124" s="334">
        <f ca="1" t="shared" si="3"/>
        <v>0</v>
      </c>
    </row>
    <row r="125" s="325" customFormat="1" ht="20.1" customHeight="1" spans="1:9">
      <c r="A125" s="358" t="s">
        <v>1455</v>
      </c>
      <c r="B125" s="333" t="s">
        <v>646</v>
      </c>
      <c r="C125" s="334">
        <f t="shared" si="5"/>
        <v>0</v>
      </c>
      <c r="D125" s="335">
        <v>0</v>
      </c>
      <c r="E125" s="335"/>
      <c r="F125" s="335"/>
      <c r="G125" s="335"/>
      <c r="H125" s="335"/>
      <c r="I125" s="334">
        <f ca="1" t="shared" si="3"/>
        <v>0</v>
      </c>
    </row>
    <row r="126" s="325" customFormat="1" ht="20.1" customHeight="1" spans="1:9">
      <c r="A126" s="358" t="s">
        <v>1456</v>
      </c>
      <c r="B126" s="333" t="s">
        <v>659</v>
      </c>
      <c r="C126" s="334">
        <f t="shared" si="5"/>
        <v>0</v>
      </c>
      <c r="D126" s="335">
        <v>0</v>
      </c>
      <c r="E126" s="335"/>
      <c r="F126" s="335"/>
      <c r="G126" s="335"/>
      <c r="H126" s="335"/>
      <c r="I126" s="334">
        <f ca="1" t="shared" si="3"/>
        <v>0</v>
      </c>
    </row>
    <row r="127" s="325" customFormat="1" ht="20.1" customHeight="1" spans="1:9">
      <c r="A127" s="358" t="s">
        <v>1457</v>
      </c>
      <c r="B127" s="333" t="s">
        <v>662</v>
      </c>
      <c r="C127" s="334">
        <f t="shared" si="5"/>
        <v>0</v>
      </c>
      <c r="D127" s="335">
        <v>0</v>
      </c>
      <c r="E127" s="335"/>
      <c r="F127" s="335"/>
      <c r="G127" s="335"/>
      <c r="H127" s="335"/>
      <c r="I127" s="334">
        <f ca="1" t="shared" si="3"/>
        <v>0</v>
      </c>
    </row>
    <row r="128" s="325" customFormat="1" ht="20.1" customHeight="1" spans="1:9">
      <c r="A128" s="358" t="s">
        <v>1458</v>
      </c>
      <c r="B128" s="333" t="s">
        <v>665</v>
      </c>
      <c r="C128" s="334">
        <f t="shared" si="5"/>
        <v>0</v>
      </c>
      <c r="D128" s="335">
        <v>0</v>
      </c>
      <c r="E128" s="335"/>
      <c r="F128" s="335"/>
      <c r="G128" s="335"/>
      <c r="H128" s="335"/>
      <c r="I128" s="334">
        <f ca="1" t="shared" si="3"/>
        <v>0</v>
      </c>
    </row>
    <row r="129" s="325" customFormat="1" ht="20.1" customHeight="1" spans="1:9">
      <c r="A129" s="358" t="s">
        <v>1459</v>
      </c>
      <c r="B129" s="333" t="s">
        <v>666</v>
      </c>
      <c r="C129" s="334">
        <f t="shared" si="5"/>
        <v>0</v>
      </c>
      <c r="D129" s="335">
        <v>0</v>
      </c>
      <c r="E129" s="335"/>
      <c r="F129" s="335"/>
      <c r="G129" s="335"/>
      <c r="H129" s="335"/>
      <c r="I129" s="334">
        <f ca="1" t="shared" si="3"/>
        <v>0</v>
      </c>
    </row>
    <row r="130" s="325" customFormat="1" ht="20.1" customHeight="1" spans="1:9">
      <c r="A130" s="358" t="s">
        <v>1460</v>
      </c>
      <c r="B130" s="333" t="s">
        <v>667</v>
      </c>
      <c r="C130" s="334">
        <f t="shared" si="5"/>
        <v>0</v>
      </c>
      <c r="D130" s="335">
        <v>0</v>
      </c>
      <c r="E130" s="335"/>
      <c r="F130" s="335"/>
      <c r="G130" s="335"/>
      <c r="H130" s="335"/>
      <c r="I130" s="334">
        <f ca="1" t="shared" si="3"/>
        <v>0</v>
      </c>
    </row>
    <row r="131" s="325" customFormat="1" ht="20.1" customHeight="1" spans="1:9">
      <c r="A131" s="358" t="s">
        <v>1461</v>
      </c>
      <c r="B131" s="333" t="s">
        <v>1462</v>
      </c>
      <c r="C131" s="334">
        <f t="shared" si="5"/>
        <v>0</v>
      </c>
      <c r="D131" s="335">
        <v>0</v>
      </c>
      <c r="E131" s="335"/>
      <c r="F131" s="335"/>
      <c r="G131" s="335"/>
      <c r="H131" s="335"/>
      <c r="I131" s="334">
        <f ca="1" t="shared" si="3"/>
        <v>0</v>
      </c>
    </row>
    <row r="132" s="325" customFormat="1" ht="20.1" customHeight="1" spans="1:9">
      <c r="A132" s="358" t="s">
        <v>1463</v>
      </c>
      <c r="B132" s="333" t="s">
        <v>676</v>
      </c>
      <c r="C132" s="334">
        <f t="shared" si="5"/>
        <v>0</v>
      </c>
      <c r="D132" s="335">
        <v>0</v>
      </c>
      <c r="E132" s="335"/>
      <c r="F132" s="335"/>
      <c r="G132" s="335"/>
      <c r="H132" s="335"/>
      <c r="I132" s="334">
        <f ca="1" t="shared" si="3"/>
        <v>0</v>
      </c>
    </row>
    <row r="133" s="325" customFormat="1" ht="20.1" customHeight="1" spans="1:9">
      <c r="A133" s="358" t="s">
        <v>1464</v>
      </c>
      <c r="B133" s="339" t="s">
        <v>677</v>
      </c>
      <c r="C133" s="334">
        <f t="shared" si="5"/>
        <v>0</v>
      </c>
      <c r="D133" s="335">
        <v>0</v>
      </c>
      <c r="E133" s="335"/>
      <c r="F133" s="335"/>
      <c r="G133" s="335"/>
      <c r="H133" s="335"/>
      <c r="I133" s="334">
        <f ca="1" t="shared" si="3"/>
        <v>0</v>
      </c>
    </row>
    <row r="134" s="325" customFormat="1" ht="20.1" customHeight="1" spans="1:9">
      <c r="A134" s="358" t="s">
        <v>1465</v>
      </c>
      <c r="B134" s="333" t="s">
        <v>683</v>
      </c>
      <c r="C134" s="334">
        <f t="shared" si="5"/>
        <v>0</v>
      </c>
      <c r="D134" s="335">
        <v>0</v>
      </c>
      <c r="E134" s="335"/>
      <c r="F134" s="335"/>
      <c r="G134" s="335"/>
      <c r="H134" s="335"/>
      <c r="I134" s="334">
        <f ca="1" t="shared" si="3"/>
        <v>0</v>
      </c>
    </row>
    <row r="135" s="325" customFormat="1" ht="20.1" customHeight="1" spans="1:9">
      <c r="A135" s="358" t="s">
        <v>1466</v>
      </c>
      <c r="B135" s="333" t="s">
        <v>685</v>
      </c>
      <c r="C135" s="334">
        <f t="shared" si="5"/>
        <v>1610</v>
      </c>
      <c r="D135" s="335">
        <v>1610</v>
      </c>
      <c r="E135" s="335"/>
      <c r="F135" s="335"/>
      <c r="G135" s="335"/>
      <c r="H135" s="335"/>
      <c r="I135" s="334">
        <f ca="1" t="shared" ref="I135:I198" si="6">C135-SUM(OFFSET(I135,0,-5,1,5))</f>
        <v>0</v>
      </c>
    </row>
    <row r="136" s="325" customFormat="1" ht="20.1" customHeight="1" spans="1:9">
      <c r="A136" s="358" t="s">
        <v>1467</v>
      </c>
      <c r="B136" s="333" t="s">
        <v>693</v>
      </c>
      <c r="C136" s="334">
        <f t="shared" ref="C136:C167" si="7">SUM(D136:H136)</f>
        <v>0</v>
      </c>
      <c r="D136" s="335">
        <v>0</v>
      </c>
      <c r="E136" s="335"/>
      <c r="F136" s="335"/>
      <c r="G136" s="335"/>
      <c r="H136" s="335"/>
      <c r="I136" s="334">
        <f ca="1" t="shared" si="6"/>
        <v>0</v>
      </c>
    </row>
    <row r="137" s="325" customFormat="1" ht="20.1" customHeight="1" spans="1:9">
      <c r="A137" s="358" t="s">
        <v>1468</v>
      </c>
      <c r="B137" s="333" t="s">
        <v>694</v>
      </c>
      <c r="C137" s="334">
        <f t="shared" si="7"/>
        <v>2760</v>
      </c>
      <c r="D137" s="335">
        <v>760</v>
      </c>
      <c r="E137" s="335">
        <v>2000</v>
      </c>
      <c r="F137" s="335"/>
      <c r="G137" s="335"/>
      <c r="H137" s="335"/>
      <c r="I137" s="334">
        <f ca="1" t="shared" si="6"/>
        <v>0</v>
      </c>
    </row>
    <row r="138" s="325" customFormat="1" ht="20.1" customHeight="1" spans="1:9">
      <c r="A138" s="358" t="s">
        <v>1469</v>
      </c>
      <c r="B138" s="333" t="s">
        <v>697</v>
      </c>
      <c r="C138" s="334">
        <f t="shared" si="7"/>
        <v>600</v>
      </c>
      <c r="D138" s="335">
        <v>600</v>
      </c>
      <c r="E138" s="335"/>
      <c r="F138" s="335"/>
      <c r="G138" s="335"/>
      <c r="H138" s="335"/>
      <c r="I138" s="334">
        <f ca="1" t="shared" si="6"/>
        <v>0</v>
      </c>
    </row>
    <row r="139" s="325" customFormat="1" ht="20.1" customHeight="1" spans="1:9">
      <c r="A139" s="358" t="s">
        <v>1470</v>
      </c>
      <c r="B139" s="333" t="s">
        <v>698</v>
      </c>
      <c r="C139" s="334">
        <f t="shared" si="7"/>
        <v>30</v>
      </c>
      <c r="D139" s="335">
        <v>30</v>
      </c>
      <c r="E139" s="335"/>
      <c r="F139" s="335"/>
      <c r="G139" s="335"/>
      <c r="H139" s="335"/>
      <c r="I139" s="334">
        <f ca="1" t="shared" si="6"/>
        <v>0</v>
      </c>
    </row>
    <row r="140" s="325" customFormat="1" ht="20.1" customHeight="1" spans="1:9">
      <c r="A140" s="358" t="s">
        <v>1471</v>
      </c>
      <c r="B140" s="333" t="s">
        <v>699</v>
      </c>
      <c r="C140" s="334">
        <f t="shared" si="7"/>
        <v>0</v>
      </c>
      <c r="D140" s="335">
        <v>0</v>
      </c>
      <c r="E140" s="335"/>
      <c r="F140" s="335"/>
      <c r="G140" s="335"/>
      <c r="H140" s="335"/>
      <c r="I140" s="334">
        <f ca="1" t="shared" si="6"/>
        <v>0</v>
      </c>
    </row>
    <row r="141" s="325" customFormat="1" ht="20.1" customHeight="1" spans="1:9">
      <c r="A141" s="358" t="s">
        <v>1472</v>
      </c>
      <c r="B141" s="333" t="s">
        <v>701</v>
      </c>
      <c r="C141" s="334">
        <f t="shared" si="7"/>
        <v>10535</v>
      </c>
      <c r="D141" s="335">
        <v>4735</v>
      </c>
      <c r="E141" s="335">
        <v>2800</v>
      </c>
      <c r="F141" s="335">
        <v>3000</v>
      </c>
      <c r="G141" s="335"/>
      <c r="H141" s="335"/>
      <c r="I141" s="334">
        <f ca="1" t="shared" si="6"/>
        <v>0</v>
      </c>
    </row>
    <row r="142" s="325" customFormat="1" ht="20.1" customHeight="1" spans="1:9">
      <c r="A142" s="358" t="s">
        <v>1473</v>
      </c>
      <c r="B142" s="333" t="s">
        <v>723</v>
      </c>
      <c r="C142" s="334">
        <f t="shared" si="7"/>
        <v>340</v>
      </c>
      <c r="D142" s="335">
        <v>340</v>
      </c>
      <c r="E142" s="335"/>
      <c r="F142" s="335"/>
      <c r="G142" s="335"/>
      <c r="H142" s="335"/>
      <c r="I142" s="334">
        <f ca="1" t="shared" si="6"/>
        <v>0</v>
      </c>
    </row>
    <row r="143" s="325" customFormat="1" ht="20.1" customHeight="1" spans="1:9">
      <c r="A143" s="358" t="s">
        <v>1474</v>
      </c>
      <c r="B143" s="333" t="s">
        <v>740</v>
      </c>
      <c r="C143" s="334">
        <f t="shared" si="7"/>
        <v>2255</v>
      </c>
      <c r="D143" s="335">
        <v>2255</v>
      </c>
      <c r="E143" s="335"/>
      <c r="F143" s="335"/>
      <c r="G143" s="335"/>
      <c r="H143" s="335"/>
      <c r="I143" s="334">
        <f ca="1" t="shared" si="6"/>
        <v>0</v>
      </c>
    </row>
    <row r="144" s="325" customFormat="1" ht="20.1" customHeight="1" spans="1:9">
      <c r="A144" s="358" t="s">
        <v>1475</v>
      </c>
      <c r="B144" s="333" t="s">
        <v>764</v>
      </c>
      <c r="C144" s="334">
        <f t="shared" si="7"/>
        <v>6950</v>
      </c>
      <c r="D144" s="335">
        <v>1570</v>
      </c>
      <c r="E144" s="335">
        <v>1880</v>
      </c>
      <c r="F144" s="335">
        <v>3500</v>
      </c>
      <c r="G144" s="335"/>
      <c r="H144" s="335"/>
      <c r="I144" s="334">
        <f ca="1" t="shared" si="6"/>
        <v>0</v>
      </c>
    </row>
    <row r="145" s="325" customFormat="1" ht="20.1" customHeight="1" spans="1:9">
      <c r="A145" s="358" t="s">
        <v>1476</v>
      </c>
      <c r="B145" s="333" t="s">
        <v>771</v>
      </c>
      <c r="C145" s="334">
        <f t="shared" si="7"/>
        <v>1990</v>
      </c>
      <c r="D145" s="335">
        <v>1990</v>
      </c>
      <c r="E145" s="335"/>
      <c r="F145" s="335"/>
      <c r="G145" s="335"/>
      <c r="H145" s="335"/>
      <c r="I145" s="334">
        <f ca="1" t="shared" si="6"/>
        <v>0</v>
      </c>
    </row>
    <row r="146" s="325" customFormat="1" ht="20.1" customHeight="1" spans="1:9">
      <c r="A146" s="358" t="s">
        <v>1477</v>
      </c>
      <c r="B146" s="333" t="s">
        <v>778</v>
      </c>
      <c r="C146" s="334">
        <f t="shared" si="7"/>
        <v>300</v>
      </c>
      <c r="D146" s="335">
        <v>300</v>
      </c>
      <c r="E146" s="335"/>
      <c r="F146" s="335"/>
      <c r="G146" s="335"/>
      <c r="H146" s="335"/>
      <c r="I146" s="334">
        <f ca="1" t="shared" si="6"/>
        <v>0</v>
      </c>
    </row>
    <row r="147" s="325" customFormat="1" ht="20.1" customHeight="1" spans="1:9">
      <c r="A147" s="358" t="s">
        <v>1478</v>
      </c>
      <c r="B147" s="333" t="s">
        <v>784</v>
      </c>
      <c r="C147" s="334">
        <f t="shared" si="7"/>
        <v>80</v>
      </c>
      <c r="D147" s="335">
        <v>80</v>
      </c>
      <c r="E147" s="335"/>
      <c r="F147" s="335"/>
      <c r="G147" s="335"/>
      <c r="H147" s="335"/>
      <c r="I147" s="334">
        <f ca="1" t="shared" si="6"/>
        <v>0</v>
      </c>
    </row>
    <row r="148" s="325" customFormat="1" ht="20.1" customHeight="1" spans="1:9">
      <c r="A148" s="358" t="s">
        <v>1479</v>
      </c>
      <c r="B148" s="333" t="s">
        <v>787</v>
      </c>
      <c r="C148" s="334">
        <f t="shared" si="7"/>
        <v>600</v>
      </c>
      <c r="D148" s="335">
        <v>600</v>
      </c>
      <c r="E148" s="335"/>
      <c r="F148" s="335"/>
      <c r="G148" s="335"/>
      <c r="H148" s="335"/>
      <c r="I148" s="334">
        <f ca="1" t="shared" si="6"/>
        <v>0</v>
      </c>
    </row>
    <row r="149" s="325" customFormat="1" ht="20.1" customHeight="1" spans="1:9">
      <c r="A149" s="358" t="s">
        <v>1480</v>
      </c>
      <c r="B149" s="333" t="s">
        <v>790</v>
      </c>
      <c r="C149" s="334">
        <f t="shared" si="7"/>
        <v>4900</v>
      </c>
      <c r="D149" s="335">
        <v>900</v>
      </c>
      <c r="E149" s="335"/>
      <c r="F149" s="335">
        <v>4000</v>
      </c>
      <c r="G149" s="335"/>
      <c r="H149" s="335"/>
      <c r="I149" s="334">
        <f ca="1" t="shared" si="6"/>
        <v>0</v>
      </c>
    </row>
    <row r="150" s="325" customFormat="1" ht="20.1" customHeight="1" spans="1:9">
      <c r="A150" s="358" t="s">
        <v>1481</v>
      </c>
      <c r="B150" s="333" t="s">
        <v>809</v>
      </c>
      <c r="C150" s="334">
        <f t="shared" si="7"/>
        <v>0</v>
      </c>
      <c r="D150" s="335">
        <v>0</v>
      </c>
      <c r="E150" s="335"/>
      <c r="F150" s="335"/>
      <c r="G150" s="335"/>
      <c r="H150" s="335"/>
      <c r="I150" s="334">
        <f ca="1" t="shared" si="6"/>
        <v>0</v>
      </c>
    </row>
    <row r="151" s="325" customFormat="1" ht="20.1" customHeight="1" spans="1:9">
      <c r="A151" s="358" t="s">
        <v>1482</v>
      </c>
      <c r="B151" s="333" t="s">
        <v>816</v>
      </c>
      <c r="C151" s="334">
        <f t="shared" si="7"/>
        <v>0</v>
      </c>
      <c r="D151" s="335">
        <v>0</v>
      </c>
      <c r="E151" s="335"/>
      <c r="F151" s="335"/>
      <c r="G151" s="335"/>
      <c r="H151" s="335"/>
      <c r="I151" s="334">
        <f ca="1" t="shared" si="6"/>
        <v>0</v>
      </c>
    </row>
    <row r="152" s="325" customFormat="1" ht="20.1" customHeight="1" spans="1:9">
      <c r="A152" s="358" t="s">
        <v>1483</v>
      </c>
      <c r="B152" s="333" t="s">
        <v>823</v>
      </c>
      <c r="C152" s="334">
        <f t="shared" si="7"/>
        <v>0</v>
      </c>
      <c r="D152" s="335">
        <v>0</v>
      </c>
      <c r="E152" s="335"/>
      <c r="F152" s="335"/>
      <c r="G152" s="335"/>
      <c r="H152" s="335"/>
      <c r="I152" s="334">
        <f ca="1" t="shared" si="6"/>
        <v>0</v>
      </c>
    </row>
    <row r="153" s="325" customFormat="1" ht="20.1" customHeight="1" spans="1:9">
      <c r="A153" s="358" t="s">
        <v>1484</v>
      </c>
      <c r="B153" s="333" t="s">
        <v>831</v>
      </c>
      <c r="C153" s="334">
        <f t="shared" si="7"/>
        <v>700</v>
      </c>
      <c r="D153" s="335">
        <v>700</v>
      </c>
      <c r="E153" s="335"/>
      <c r="F153" s="335"/>
      <c r="G153" s="335"/>
      <c r="H153" s="335"/>
      <c r="I153" s="334">
        <f ca="1" t="shared" si="6"/>
        <v>0</v>
      </c>
    </row>
    <row r="154" s="325" customFormat="1" ht="20.1" customHeight="1" spans="1:9">
      <c r="A154" s="358" t="s">
        <v>1485</v>
      </c>
      <c r="B154" s="333" t="s">
        <v>834</v>
      </c>
      <c r="C154" s="334">
        <f t="shared" si="7"/>
        <v>0</v>
      </c>
      <c r="D154" s="335">
        <v>0</v>
      </c>
      <c r="E154" s="335"/>
      <c r="F154" s="335"/>
      <c r="G154" s="335"/>
      <c r="H154" s="335"/>
      <c r="I154" s="334">
        <f ca="1" t="shared" si="6"/>
        <v>0</v>
      </c>
    </row>
    <row r="155" s="325" customFormat="1" ht="20.1" customHeight="1" spans="1:9">
      <c r="A155" s="358" t="s">
        <v>1486</v>
      </c>
      <c r="B155" s="333" t="s">
        <v>841</v>
      </c>
      <c r="C155" s="334">
        <f t="shared" si="7"/>
        <v>0</v>
      </c>
      <c r="D155" s="335">
        <v>0</v>
      </c>
      <c r="E155" s="335"/>
      <c r="F155" s="335"/>
      <c r="G155" s="335"/>
      <c r="H155" s="335"/>
      <c r="I155" s="334">
        <f ca="1" t="shared" si="6"/>
        <v>0</v>
      </c>
    </row>
    <row r="156" s="325" customFormat="1" ht="20.1" customHeight="1" spans="1:9">
      <c r="A156" s="358" t="s">
        <v>1487</v>
      </c>
      <c r="B156" s="333" t="s">
        <v>854</v>
      </c>
      <c r="C156" s="334">
        <f t="shared" si="7"/>
        <v>0</v>
      </c>
      <c r="D156" s="335">
        <v>0</v>
      </c>
      <c r="E156" s="335"/>
      <c r="F156" s="335"/>
      <c r="G156" s="335"/>
      <c r="H156" s="335"/>
      <c r="I156" s="334">
        <f ca="1" t="shared" si="6"/>
        <v>0</v>
      </c>
    </row>
    <row r="157" s="325" customFormat="1" ht="20.1" customHeight="1" spans="1:9">
      <c r="A157" s="358" t="s">
        <v>1488</v>
      </c>
      <c r="B157" s="333" t="s">
        <v>1489</v>
      </c>
      <c r="C157" s="334">
        <f t="shared" si="7"/>
        <v>0</v>
      </c>
      <c r="D157" s="335">
        <v>0</v>
      </c>
      <c r="E157" s="335"/>
      <c r="F157" s="335"/>
      <c r="G157" s="335"/>
      <c r="H157" s="335"/>
      <c r="I157" s="334">
        <f ca="1" t="shared" si="6"/>
        <v>0</v>
      </c>
    </row>
    <row r="158" s="325" customFormat="1" ht="20.1" customHeight="1" spans="1:9">
      <c r="A158" s="358" t="s">
        <v>1490</v>
      </c>
      <c r="B158" s="333" t="s">
        <v>863</v>
      </c>
      <c r="C158" s="334">
        <f t="shared" si="7"/>
        <v>0</v>
      </c>
      <c r="D158" s="335">
        <v>0</v>
      </c>
      <c r="E158" s="335"/>
      <c r="F158" s="335"/>
      <c r="G158" s="335"/>
      <c r="H158" s="335"/>
      <c r="I158" s="334">
        <f ca="1" t="shared" si="6"/>
        <v>0</v>
      </c>
    </row>
    <row r="159" s="325" customFormat="1" ht="20.1" customHeight="1" spans="1:9">
      <c r="A159" s="358" t="s">
        <v>1491</v>
      </c>
      <c r="B159" s="333" t="s">
        <v>867</v>
      </c>
      <c r="C159" s="334">
        <f t="shared" si="7"/>
        <v>10</v>
      </c>
      <c r="D159" s="335">
        <v>10</v>
      </c>
      <c r="E159" s="335"/>
      <c r="F159" s="335"/>
      <c r="G159" s="335"/>
      <c r="H159" s="335"/>
      <c r="I159" s="334">
        <f ca="1" t="shared" si="6"/>
        <v>0</v>
      </c>
    </row>
    <row r="160" s="325" customFormat="1" ht="20.1" customHeight="1" spans="1:9">
      <c r="A160" s="358" t="s">
        <v>1492</v>
      </c>
      <c r="B160" s="333" t="s">
        <v>872</v>
      </c>
      <c r="C160" s="334">
        <f t="shared" si="7"/>
        <v>0</v>
      </c>
      <c r="D160" s="335">
        <v>0</v>
      </c>
      <c r="E160" s="335"/>
      <c r="F160" s="335"/>
      <c r="G160" s="335"/>
      <c r="H160" s="335"/>
      <c r="I160" s="334">
        <f ca="1" t="shared" si="6"/>
        <v>0</v>
      </c>
    </row>
    <row r="161" s="325" customFormat="1" ht="20.1" customHeight="1" spans="1:9">
      <c r="A161" s="358" t="s">
        <v>1493</v>
      </c>
      <c r="B161" s="333" t="s">
        <v>878</v>
      </c>
      <c r="C161" s="334">
        <f t="shared" si="7"/>
        <v>100</v>
      </c>
      <c r="D161" s="335">
        <v>100</v>
      </c>
      <c r="E161" s="335"/>
      <c r="F161" s="335"/>
      <c r="G161" s="335"/>
      <c r="H161" s="335"/>
      <c r="I161" s="334">
        <f ca="1" t="shared" si="6"/>
        <v>0</v>
      </c>
    </row>
    <row r="162" s="325" customFormat="1" ht="20.1" customHeight="1" spans="1:9">
      <c r="A162" s="358" t="s">
        <v>1494</v>
      </c>
      <c r="B162" s="333" t="s">
        <v>884</v>
      </c>
      <c r="C162" s="334">
        <f t="shared" si="7"/>
        <v>0</v>
      </c>
      <c r="D162" s="335">
        <v>0</v>
      </c>
      <c r="E162" s="335"/>
      <c r="F162" s="335"/>
      <c r="G162" s="335"/>
      <c r="H162" s="335"/>
      <c r="I162" s="334">
        <f ca="1" t="shared" si="6"/>
        <v>0</v>
      </c>
    </row>
    <row r="163" s="325" customFormat="1" ht="20.1" customHeight="1" spans="1:9">
      <c r="A163" s="358" t="s">
        <v>1495</v>
      </c>
      <c r="B163" s="333" t="s">
        <v>887</v>
      </c>
      <c r="C163" s="334">
        <f t="shared" si="7"/>
        <v>0</v>
      </c>
      <c r="D163" s="335">
        <v>0</v>
      </c>
      <c r="E163" s="335"/>
      <c r="F163" s="335"/>
      <c r="G163" s="335"/>
      <c r="H163" s="335"/>
      <c r="I163" s="334">
        <f ca="1" t="shared" si="6"/>
        <v>0</v>
      </c>
    </row>
    <row r="164" s="325" customFormat="1" ht="20.1" customHeight="1" spans="1:9">
      <c r="A164" s="358" t="s">
        <v>1496</v>
      </c>
      <c r="B164" s="333" t="s">
        <v>890</v>
      </c>
      <c r="C164" s="334">
        <f t="shared" si="7"/>
        <v>0</v>
      </c>
      <c r="D164" s="335">
        <v>0</v>
      </c>
      <c r="E164" s="335"/>
      <c r="F164" s="335"/>
      <c r="G164" s="335"/>
      <c r="H164" s="335"/>
      <c r="I164" s="334">
        <f ca="1" t="shared" si="6"/>
        <v>0</v>
      </c>
    </row>
    <row r="165" s="325" customFormat="1" ht="20.1" customHeight="1" spans="1:9">
      <c r="A165" s="358" t="s">
        <v>1497</v>
      </c>
      <c r="B165" s="333" t="s">
        <v>893</v>
      </c>
      <c r="C165" s="334">
        <f t="shared" si="7"/>
        <v>0</v>
      </c>
      <c r="D165" s="335">
        <v>0</v>
      </c>
      <c r="E165" s="335"/>
      <c r="F165" s="335"/>
      <c r="G165" s="335"/>
      <c r="H165" s="335"/>
      <c r="I165" s="334">
        <f ca="1" t="shared" si="6"/>
        <v>0</v>
      </c>
    </row>
    <row r="166" s="325" customFormat="1" ht="20.1" customHeight="1" spans="1:9">
      <c r="A166" s="332" t="s">
        <v>1498</v>
      </c>
      <c r="B166" s="333" t="s">
        <v>903</v>
      </c>
      <c r="C166" s="334">
        <f t="shared" si="7"/>
        <v>0</v>
      </c>
      <c r="D166" s="335">
        <v>0</v>
      </c>
      <c r="E166" s="335"/>
      <c r="F166" s="335"/>
      <c r="G166" s="335"/>
      <c r="H166" s="335"/>
      <c r="I166" s="334">
        <f ca="1" t="shared" si="6"/>
        <v>0</v>
      </c>
    </row>
    <row r="167" s="325" customFormat="1" ht="20.1" customHeight="1" spans="1:9">
      <c r="A167" s="358" t="s">
        <v>1499</v>
      </c>
      <c r="B167" s="333" t="s">
        <v>909</v>
      </c>
      <c r="C167" s="334">
        <f t="shared" si="7"/>
        <v>0</v>
      </c>
      <c r="D167" s="335">
        <v>0</v>
      </c>
      <c r="E167" s="335"/>
      <c r="F167" s="335"/>
      <c r="G167" s="335"/>
      <c r="H167" s="335"/>
      <c r="I167" s="334">
        <f ca="1" t="shared" si="6"/>
        <v>0</v>
      </c>
    </row>
    <row r="168" s="325" customFormat="1" ht="20.1" customHeight="1" spans="1:9">
      <c r="A168" s="358" t="s">
        <v>1500</v>
      </c>
      <c r="B168" s="333" t="s">
        <v>912</v>
      </c>
      <c r="C168" s="334">
        <f t="shared" ref="C168:C199" si="8">SUM(D168:H168)</f>
        <v>0</v>
      </c>
      <c r="D168" s="335">
        <v>0</v>
      </c>
      <c r="E168" s="335"/>
      <c r="F168" s="335"/>
      <c r="G168" s="335"/>
      <c r="H168" s="335"/>
      <c r="I168" s="334">
        <f ca="1" t="shared" si="6"/>
        <v>0</v>
      </c>
    </row>
    <row r="169" s="325" customFormat="1" ht="20.1" customHeight="1" spans="1:9">
      <c r="A169" s="358" t="s">
        <v>1501</v>
      </c>
      <c r="B169" s="333" t="s">
        <v>915</v>
      </c>
      <c r="C169" s="334">
        <f t="shared" si="8"/>
        <v>50</v>
      </c>
      <c r="D169" s="335">
        <v>50</v>
      </c>
      <c r="E169" s="335"/>
      <c r="F169" s="335"/>
      <c r="G169" s="335"/>
      <c r="H169" s="335"/>
      <c r="I169" s="334">
        <f ca="1" t="shared" si="6"/>
        <v>0</v>
      </c>
    </row>
    <row r="170" s="325" customFormat="1" ht="20.1" customHeight="1" spans="1:9">
      <c r="A170" s="358" t="s">
        <v>1502</v>
      </c>
      <c r="B170" s="333" t="s">
        <v>916</v>
      </c>
      <c r="C170" s="334">
        <f t="shared" si="8"/>
        <v>0</v>
      </c>
      <c r="D170" s="335">
        <v>0</v>
      </c>
      <c r="E170" s="335"/>
      <c r="F170" s="335"/>
      <c r="G170" s="335"/>
      <c r="H170" s="335"/>
      <c r="I170" s="334">
        <f ca="1" t="shared" si="6"/>
        <v>0</v>
      </c>
    </row>
    <row r="171" s="325" customFormat="1" ht="20.1" customHeight="1" spans="1:9">
      <c r="A171" s="358" t="s">
        <v>1503</v>
      </c>
      <c r="B171" s="333" t="s">
        <v>917</v>
      </c>
      <c r="C171" s="334">
        <f t="shared" si="8"/>
        <v>0</v>
      </c>
      <c r="D171" s="335">
        <v>0</v>
      </c>
      <c r="E171" s="335"/>
      <c r="F171" s="335"/>
      <c r="G171" s="335"/>
      <c r="H171" s="335"/>
      <c r="I171" s="334">
        <f ca="1" t="shared" si="6"/>
        <v>0</v>
      </c>
    </row>
    <row r="172" s="325" customFormat="1" ht="20.1" customHeight="1" spans="1:9">
      <c r="A172" s="358" t="s">
        <v>1504</v>
      </c>
      <c r="B172" s="333" t="s">
        <v>918</v>
      </c>
      <c r="C172" s="334">
        <f t="shared" si="8"/>
        <v>0</v>
      </c>
      <c r="D172" s="335">
        <v>0</v>
      </c>
      <c r="E172" s="335"/>
      <c r="F172" s="335"/>
      <c r="G172" s="335"/>
      <c r="H172" s="335"/>
      <c r="I172" s="334">
        <f ca="1" t="shared" si="6"/>
        <v>0</v>
      </c>
    </row>
    <row r="173" s="325" customFormat="1" ht="20.1" customHeight="1" spans="1:9">
      <c r="A173" s="358" t="s">
        <v>1505</v>
      </c>
      <c r="B173" s="333" t="s">
        <v>919</v>
      </c>
      <c r="C173" s="334">
        <f t="shared" si="8"/>
        <v>0</v>
      </c>
      <c r="D173" s="335">
        <v>0</v>
      </c>
      <c r="E173" s="335"/>
      <c r="F173" s="335"/>
      <c r="G173" s="335"/>
      <c r="H173" s="335"/>
      <c r="I173" s="334">
        <f ca="1" t="shared" si="6"/>
        <v>0</v>
      </c>
    </row>
    <row r="174" s="325" customFormat="1" ht="20.1" customHeight="1" spans="1:9">
      <c r="A174" s="358" t="s">
        <v>1506</v>
      </c>
      <c r="B174" s="333" t="s">
        <v>701</v>
      </c>
      <c r="C174" s="334">
        <f t="shared" si="8"/>
        <v>0</v>
      </c>
      <c r="D174" s="335">
        <v>0</v>
      </c>
      <c r="E174" s="335"/>
      <c r="F174" s="335"/>
      <c r="G174" s="335"/>
      <c r="H174" s="335"/>
      <c r="I174" s="334">
        <f ca="1" t="shared" si="6"/>
        <v>0</v>
      </c>
    </row>
    <row r="175" s="325" customFormat="1" ht="20.1" customHeight="1" spans="1:9">
      <c r="A175" s="358" t="s">
        <v>1507</v>
      </c>
      <c r="B175" s="333" t="s">
        <v>920</v>
      </c>
      <c r="C175" s="334">
        <f t="shared" si="8"/>
        <v>0</v>
      </c>
      <c r="D175" s="335">
        <v>0</v>
      </c>
      <c r="E175" s="335"/>
      <c r="F175" s="335"/>
      <c r="G175" s="335"/>
      <c r="H175" s="335"/>
      <c r="I175" s="334">
        <f ca="1" t="shared" si="6"/>
        <v>0</v>
      </c>
    </row>
    <row r="176" s="325" customFormat="1" ht="20.1" customHeight="1" spans="1:9">
      <c r="A176" s="358" t="s">
        <v>1508</v>
      </c>
      <c r="B176" s="333" t="s">
        <v>921</v>
      </c>
      <c r="C176" s="334">
        <f t="shared" si="8"/>
        <v>0</v>
      </c>
      <c r="D176" s="335">
        <v>0</v>
      </c>
      <c r="E176" s="335"/>
      <c r="F176" s="335"/>
      <c r="G176" s="335"/>
      <c r="H176" s="335"/>
      <c r="I176" s="334">
        <f ca="1" t="shared" si="6"/>
        <v>0</v>
      </c>
    </row>
    <row r="177" s="325" customFormat="1" ht="20.1" customHeight="1" spans="1:9">
      <c r="A177" s="358" t="s">
        <v>1509</v>
      </c>
      <c r="B177" s="333" t="s">
        <v>230</v>
      </c>
      <c r="C177" s="334">
        <f t="shared" si="8"/>
        <v>0</v>
      </c>
      <c r="D177" s="335">
        <v>0</v>
      </c>
      <c r="E177" s="335"/>
      <c r="F177" s="335"/>
      <c r="G177" s="335"/>
      <c r="H177" s="335"/>
      <c r="I177" s="334">
        <f ca="1" t="shared" si="6"/>
        <v>0</v>
      </c>
    </row>
    <row r="178" s="325" customFormat="1" ht="20.1" customHeight="1" spans="1:9">
      <c r="A178" s="358" t="s">
        <v>1510</v>
      </c>
      <c r="B178" s="333" t="s">
        <v>923</v>
      </c>
      <c r="C178" s="334">
        <f t="shared" si="8"/>
        <v>700</v>
      </c>
      <c r="D178" s="335">
        <v>700</v>
      </c>
      <c r="E178" s="335"/>
      <c r="F178" s="335"/>
      <c r="G178" s="335"/>
      <c r="H178" s="335"/>
      <c r="I178" s="334">
        <f ca="1" t="shared" si="6"/>
        <v>0</v>
      </c>
    </row>
    <row r="179" s="325" customFormat="1" ht="20.1" customHeight="1" spans="1:9">
      <c r="A179" s="358" t="s">
        <v>1511</v>
      </c>
      <c r="B179" s="333" t="s">
        <v>946</v>
      </c>
      <c r="C179" s="334">
        <f t="shared" si="8"/>
        <v>0</v>
      </c>
      <c r="D179" s="335">
        <v>0</v>
      </c>
      <c r="E179" s="335"/>
      <c r="F179" s="335"/>
      <c r="G179" s="335"/>
      <c r="H179" s="335"/>
      <c r="I179" s="334">
        <f ca="1" t="shared" si="6"/>
        <v>0</v>
      </c>
    </row>
    <row r="180" s="325" customFormat="1" ht="20.1" customHeight="1" spans="1:9">
      <c r="A180" s="358" t="s">
        <v>1512</v>
      </c>
      <c r="B180" s="333" t="s">
        <v>958</v>
      </c>
      <c r="C180" s="334">
        <f t="shared" si="8"/>
        <v>0</v>
      </c>
      <c r="D180" s="335">
        <v>0</v>
      </c>
      <c r="E180" s="335"/>
      <c r="F180" s="335"/>
      <c r="G180" s="335"/>
      <c r="H180" s="335"/>
      <c r="I180" s="334">
        <f ca="1" t="shared" si="6"/>
        <v>0</v>
      </c>
    </row>
    <row r="181" s="325" customFormat="1" ht="20.1" customHeight="1" spans="1:9">
      <c r="A181" s="358" t="s">
        <v>1513</v>
      </c>
      <c r="B181" s="333" t="s">
        <v>960</v>
      </c>
      <c r="C181" s="334">
        <f t="shared" si="8"/>
        <v>0</v>
      </c>
      <c r="D181" s="335">
        <v>0</v>
      </c>
      <c r="E181" s="335"/>
      <c r="F181" s="335"/>
      <c r="G181" s="335"/>
      <c r="H181" s="335"/>
      <c r="I181" s="334">
        <f ca="1" t="shared" si="6"/>
        <v>0</v>
      </c>
    </row>
    <row r="182" s="325" customFormat="1" ht="20.1" customHeight="1" spans="1:9">
      <c r="A182" s="358" t="s">
        <v>1514</v>
      </c>
      <c r="B182" s="333" t="s">
        <v>978</v>
      </c>
      <c r="C182" s="334">
        <f t="shared" si="8"/>
        <v>2500</v>
      </c>
      <c r="D182" s="335">
        <v>2500</v>
      </c>
      <c r="E182" s="335"/>
      <c r="F182" s="335"/>
      <c r="G182" s="335"/>
      <c r="H182" s="335"/>
      <c r="I182" s="334">
        <f ca="1" t="shared" si="6"/>
        <v>0</v>
      </c>
    </row>
    <row r="183" s="325" customFormat="1" ht="20.1" customHeight="1" spans="1:9">
      <c r="A183" s="358" t="s">
        <v>1515</v>
      </c>
      <c r="B183" s="333" t="s">
        <v>982</v>
      </c>
      <c r="C183" s="334">
        <f t="shared" si="8"/>
        <v>0</v>
      </c>
      <c r="D183" s="335">
        <v>0</v>
      </c>
      <c r="E183" s="335"/>
      <c r="F183" s="335"/>
      <c r="G183" s="335"/>
      <c r="H183" s="335"/>
      <c r="I183" s="334">
        <f ca="1" t="shared" si="6"/>
        <v>0</v>
      </c>
    </row>
    <row r="184" s="325" customFormat="1" ht="20.1" customHeight="1" spans="1:9">
      <c r="A184" s="358" t="s">
        <v>1516</v>
      </c>
      <c r="B184" s="333" t="s">
        <v>987</v>
      </c>
      <c r="C184" s="334">
        <f t="shared" si="8"/>
        <v>60</v>
      </c>
      <c r="D184" s="335">
        <v>60</v>
      </c>
      <c r="E184" s="335"/>
      <c r="F184" s="335"/>
      <c r="G184" s="335"/>
      <c r="H184" s="335"/>
      <c r="I184" s="334">
        <f ca="1" t="shared" si="6"/>
        <v>0</v>
      </c>
    </row>
    <row r="185" s="325" customFormat="1" ht="20.1" customHeight="1" spans="1:9">
      <c r="A185" s="358" t="s">
        <v>1517</v>
      </c>
      <c r="B185" s="333" t="s">
        <v>1001</v>
      </c>
      <c r="C185" s="334">
        <f t="shared" si="8"/>
        <v>0</v>
      </c>
      <c r="D185" s="335">
        <v>0</v>
      </c>
      <c r="E185" s="335"/>
      <c r="F185" s="335"/>
      <c r="G185" s="335"/>
      <c r="H185" s="335"/>
      <c r="I185" s="334">
        <f ca="1" t="shared" si="6"/>
        <v>0</v>
      </c>
    </row>
    <row r="186" s="325" customFormat="1" ht="20.1" customHeight="1" spans="1:9">
      <c r="A186" s="358" t="s">
        <v>1518</v>
      </c>
      <c r="B186" s="333" t="s">
        <v>1008</v>
      </c>
      <c r="C186" s="334">
        <f t="shared" si="8"/>
        <v>0</v>
      </c>
      <c r="D186" s="335">
        <v>0</v>
      </c>
      <c r="E186" s="335"/>
      <c r="F186" s="335"/>
      <c r="G186" s="335"/>
      <c r="H186" s="335"/>
      <c r="I186" s="334">
        <f ca="1" t="shared" si="6"/>
        <v>0</v>
      </c>
    </row>
    <row r="187" s="325" customFormat="1" ht="20.1" customHeight="1" spans="1:9">
      <c r="A187" s="358" t="s">
        <v>1519</v>
      </c>
      <c r="B187" s="333" t="s">
        <v>1014</v>
      </c>
      <c r="C187" s="334">
        <f t="shared" si="8"/>
        <v>0</v>
      </c>
      <c r="D187" s="335">
        <v>0</v>
      </c>
      <c r="E187" s="335"/>
      <c r="F187" s="335"/>
      <c r="G187" s="335"/>
      <c r="H187" s="335"/>
      <c r="I187" s="334">
        <f ca="1" t="shared" si="6"/>
        <v>0</v>
      </c>
    </row>
    <row r="188" s="325" customFormat="1" ht="20.1" customHeight="1" spans="1:9">
      <c r="A188" s="358" t="s">
        <v>1520</v>
      </c>
      <c r="B188" s="333" t="s">
        <v>1028</v>
      </c>
      <c r="C188" s="334">
        <f t="shared" si="8"/>
        <v>528</v>
      </c>
      <c r="D188" s="335">
        <v>528</v>
      </c>
      <c r="E188" s="335"/>
      <c r="F188" s="335"/>
      <c r="G188" s="335"/>
      <c r="H188" s="335"/>
      <c r="I188" s="334">
        <f ca="1" t="shared" si="6"/>
        <v>0</v>
      </c>
    </row>
    <row r="189" s="325" customFormat="1" ht="20.1" customHeight="1" spans="1:9">
      <c r="A189" s="358" t="s">
        <v>1521</v>
      </c>
      <c r="B189" s="333" t="s">
        <v>1035</v>
      </c>
      <c r="C189" s="334">
        <f t="shared" si="8"/>
        <v>572</v>
      </c>
      <c r="D189" s="335">
        <v>572</v>
      </c>
      <c r="E189" s="335"/>
      <c r="F189" s="335"/>
      <c r="G189" s="335"/>
      <c r="H189" s="335"/>
      <c r="I189" s="334">
        <f ca="1" t="shared" si="6"/>
        <v>0</v>
      </c>
    </row>
    <row r="190" s="325" customFormat="1" ht="20.1" customHeight="1" spans="1:9">
      <c r="A190" s="358" t="s">
        <v>1522</v>
      </c>
      <c r="B190" s="333" t="s">
        <v>1038</v>
      </c>
      <c r="C190" s="334">
        <f t="shared" si="8"/>
        <v>0</v>
      </c>
      <c r="D190" s="335">
        <v>0</v>
      </c>
      <c r="E190" s="335"/>
      <c r="F190" s="335"/>
      <c r="G190" s="335"/>
      <c r="H190" s="335"/>
      <c r="I190" s="334">
        <f ca="1" t="shared" si="6"/>
        <v>0</v>
      </c>
    </row>
    <row r="191" s="325" customFormat="1" ht="20.1" customHeight="1" spans="1:9">
      <c r="A191" s="358" t="s">
        <v>1523</v>
      </c>
      <c r="B191" s="333" t="s">
        <v>1042</v>
      </c>
      <c r="C191" s="334">
        <f t="shared" si="8"/>
        <v>0</v>
      </c>
      <c r="D191" s="335">
        <v>0</v>
      </c>
      <c r="E191" s="335"/>
      <c r="F191" s="335"/>
      <c r="G191" s="335"/>
      <c r="H191" s="335"/>
      <c r="I191" s="334">
        <f ca="1" t="shared" si="6"/>
        <v>0</v>
      </c>
    </row>
    <row r="192" s="325" customFormat="1" ht="20.1" customHeight="1" spans="1:9">
      <c r="A192" s="358" t="s">
        <v>1524</v>
      </c>
      <c r="B192" s="333" t="s">
        <v>1052</v>
      </c>
      <c r="C192" s="334">
        <f t="shared" si="8"/>
        <v>0</v>
      </c>
      <c r="D192" s="335">
        <v>0</v>
      </c>
      <c r="E192" s="335"/>
      <c r="F192" s="335"/>
      <c r="G192" s="335"/>
      <c r="H192" s="335"/>
      <c r="I192" s="334">
        <f ca="1" t="shared" si="6"/>
        <v>0</v>
      </c>
    </row>
    <row r="193" s="325" customFormat="1" ht="20.1" customHeight="1" spans="1:9">
      <c r="A193" s="457" t="s">
        <v>1525</v>
      </c>
      <c r="B193" s="333" t="s">
        <v>1056</v>
      </c>
      <c r="C193" s="334">
        <f t="shared" si="8"/>
        <v>0</v>
      </c>
      <c r="D193" s="335">
        <v>0</v>
      </c>
      <c r="E193" s="335"/>
      <c r="F193" s="335"/>
      <c r="G193" s="335"/>
      <c r="H193" s="335"/>
      <c r="I193" s="334">
        <f ca="1" t="shared" si="6"/>
        <v>0</v>
      </c>
    </row>
    <row r="194" s="325" customFormat="1" ht="20.1" customHeight="1" spans="1:9">
      <c r="A194" s="358" t="s">
        <v>1526</v>
      </c>
      <c r="B194" s="333" t="s">
        <v>1060</v>
      </c>
      <c r="C194" s="334">
        <f t="shared" si="8"/>
        <v>0</v>
      </c>
      <c r="D194" s="335">
        <v>0</v>
      </c>
      <c r="E194" s="335"/>
      <c r="F194" s="335"/>
      <c r="G194" s="335"/>
      <c r="H194" s="335"/>
      <c r="I194" s="334">
        <f ca="1" t="shared" si="6"/>
        <v>0</v>
      </c>
    </row>
    <row r="195" s="325" customFormat="1" ht="20.1" customHeight="1" spans="1:9">
      <c r="A195" s="358" t="s">
        <v>1527</v>
      </c>
      <c r="B195" s="333" t="s">
        <v>1061</v>
      </c>
      <c r="C195" s="334">
        <f t="shared" si="8"/>
        <v>1260</v>
      </c>
      <c r="D195" s="335">
        <v>1260</v>
      </c>
      <c r="E195" s="335"/>
      <c r="F195" s="335"/>
      <c r="G195" s="335"/>
      <c r="H195" s="335"/>
      <c r="I195" s="334">
        <f ca="1" t="shared" si="6"/>
        <v>0</v>
      </c>
    </row>
    <row r="196" s="325" customFormat="1" ht="20.1" customHeight="1" spans="1:9">
      <c r="A196" s="358" t="s">
        <v>1528</v>
      </c>
      <c r="B196" s="333" t="s">
        <v>1062</v>
      </c>
      <c r="C196" s="334">
        <f t="shared" si="8"/>
        <v>0</v>
      </c>
      <c r="D196" s="335">
        <v>0</v>
      </c>
      <c r="E196" s="335"/>
      <c r="F196" s="335"/>
      <c r="G196" s="335"/>
      <c r="H196" s="335"/>
      <c r="I196" s="334">
        <f ca="1" t="shared" si="6"/>
        <v>0</v>
      </c>
    </row>
    <row r="197" s="325" customFormat="1" ht="20.1" customHeight="1" spans="1:9">
      <c r="A197" s="358" t="s">
        <v>1529</v>
      </c>
      <c r="B197" s="333" t="s">
        <v>230</v>
      </c>
      <c r="C197" s="334">
        <f t="shared" si="8"/>
        <v>0</v>
      </c>
      <c r="D197" s="335">
        <v>0</v>
      </c>
      <c r="E197" s="335"/>
      <c r="F197" s="335"/>
      <c r="G197" s="335"/>
      <c r="H197" s="335"/>
      <c r="I197" s="334">
        <f ca="1" t="shared" si="6"/>
        <v>0</v>
      </c>
    </row>
    <row r="198" s="325" customFormat="1" ht="20.1" customHeight="1" spans="1:9">
      <c r="A198" s="358" t="s">
        <v>1530</v>
      </c>
      <c r="B198" s="333" t="s">
        <v>1070</v>
      </c>
      <c r="C198" s="334">
        <f t="shared" si="8"/>
        <v>343</v>
      </c>
      <c r="D198" s="335">
        <v>343</v>
      </c>
      <c r="E198" s="335"/>
      <c r="F198" s="335"/>
      <c r="G198" s="335"/>
      <c r="H198" s="335"/>
      <c r="I198" s="334">
        <f ca="1" t="shared" si="6"/>
        <v>0</v>
      </c>
    </row>
    <row r="199" s="325" customFormat="1" ht="20.1" customHeight="1" spans="1:9">
      <c r="A199" s="358" t="s">
        <v>1531</v>
      </c>
      <c r="B199" s="333" t="s">
        <v>1078</v>
      </c>
      <c r="C199" s="334">
        <f t="shared" si="8"/>
        <v>0</v>
      </c>
      <c r="D199" s="335"/>
      <c r="E199" s="335"/>
      <c r="F199" s="335"/>
      <c r="G199" s="335"/>
      <c r="H199" s="335"/>
      <c r="I199" s="334">
        <f ca="1">C199-SUM(OFFSET(I199,0,-5,1,5))</f>
        <v>0</v>
      </c>
    </row>
    <row r="200" s="325" customFormat="1" ht="20.1" hidden="1" customHeight="1" spans="1:9">
      <c r="A200" s="358"/>
      <c r="B200" s="333"/>
      <c r="C200" s="362"/>
      <c r="D200" s="362"/>
      <c r="E200" s="362"/>
      <c r="F200" s="362"/>
      <c r="G200" s="362"/>
      <c r="H200" s="362"/>
      <c r="I200" s="362"/>
    </row>
    <row r="201" s="325" customFormat="1" ht="20.1" customHeight="1" spans="1:9">
      <c r="A201" s="358"/>
      <c r="B201" s="333"/>
      <c r="C201" s="362"/>
      <c r="D201" s="362"/>
      <c r="E201" s="362"/>
      <c r="F201" s="362"/>
      <c r="G201" s="362"/>
      <c r="H201" s="362"/>
      <c r="I201" s="362"/>
    </row>
    <row r="202" s="325" customFormat="1" ht="20.1" customHeight="1" spans="1:9">
      <c r="A202" s="332" t="s">
        <v>1532</v>
      </c>
      <c r="B202" s="333" t="s">
        <v>67</v>
      </c>
      <c r="C202" s="334">
        <f>SUM(D202:H202)</f>
        <v>20205</v>
      </c>
      <c r="D202" s="334">
        <v>17305</v>
      </c>
      <c r="E202" s="334">
        <v>300</v>
      </c>
      <c r="F202" s="334">
        <v>2600</v>
      </c>
      <c r="G202" s="334">
        <f>SUMPRODUCT(G$5:G$201*(LEFT($A$5:$A$201,3)=$A202))</f>
        <v>0</v>
      </c>
      <c r="H202" s="334">
        <f>SUMPRODUCT(H$5:H$201*(LEFT($A$5:$A$201,3)=$A202))</f>
        <v>0</v>
      </c>
      <c r="I202" s="334">
        <f t="shared" ref="I202:I226" si="9">C202-SUM(D202:H202)</f>
        <v>0</v>
      </c>
    </row>
    <row r="203" s="325" customFormat="1" ht="20.1" customHeight="1" spans="1:9">
      <c r="A203" s="358" t="s">
        <v>1533</v>
      </c>
      <c r="B203" s="359" t="s">
        <v>206</v>
      </c>
      <c r="C203" s="334">
        <f t="shared" ref="C203:C226" si="10">SUM(D203:H203)</f>
        <v>0</v>
      </c>
      <c r="D203" s="334">
        <v>0</v>
      </c>
      <c r="E203" s="334">
        <v>0</v>
      </c>
      <c r="F203" s="334">
        <v>0</v>
      </c>
      <c r="G203" s="334">
        <f>SUMPRODUCT(G$5:G$201*(LEFT($A$5:$A$201,3)=$A203))</f>
        <v>0</v>
      </c>
      <c r="H203" s="334">
        <f>SUMPRODUCT(H$5:H$201*(LEFT($A$5:$A$201,3)=$A203))</f>
        <v>0</v>
      </c>
      <c r="I203" s="334">
        <f t="shared" si="9"/>
        <v>0</v>
      </c>
    </row>
    <row r="204" s="325" customFormat="1" ht="20.1" customHeight="1" spans="1:9">
      <c r="A204" s="358" t="s">
        <v>1534</v>
      </c>
      <c r="B204" s="359" t="s">
        <v>234</v>
      </c>
      <c r="C204" s="334">
        <f t="shared" si="10"/>
        <v>10</v>
      </c>
      <c r="D204" s="334">
        <v>10</v>
      </c>
      <c r="E204" s="334">
        <v>0</v>
      </c>
      <c r="F204" s="334">
        <v>0</v>
      </c>
      <c r="G204" s="334">
        <f>SUMPRODUCT(G$5:G$201*(LEFT($A$5:$A$201,3)=$A204))</f>
        <v>0</v>
      </c>
      <c r="H204" s="334">
        <f>SUMPRODUCT(H$5:H$201*(LEFT($A$5:$A$201,3)=$A204))</f>
        <v>0</v>
      </c>
      <c r="I204" s="334">
        <f t="shared" si="9"/>
        <v>0</v>
      </c>
    </row>
    <row r="205" s="325" customFormat="1" ht="20.1" customHeight="1" spans="1:9">
      <c r="A205" s="358" t="s">
        <v>1535</v>
      </c>
      <c r="B205" s="359" t="s">
        <v>250</v>
      </c>
      <c r="C205" s="334">
        <f t="shared" si="10"/>
        <v>4600</v>
      </c>
      <c r="D205" s="334">
        <v>3740</v>
      </c>
      <c r="E205" s="334">
        <v>60</v>
      </c>
      <c r="F205" s="334">
        <v>800</v>
      </c>
      <c r="G205" s="334">
        <f>SUMPRODUCT(G$5:G$201*(LEFT($A$5:$A$201,3)=$A205))</f>
        <v>0</v>
      </c>
      <c r="H205" s="334">
        <f>SUMPRODUCT(H$5:H$201*(LEFT($A$5:$A$201,3)=$A205))</f>
        <v>0</v>
      </c>
      <c r="I205" s="334">
        <f t="shared" si="9"/>
        <v>0</v>
      </c>
    </row>
    <row r="206" s="325" customFormat="1" ht="20.1" customHeight="1" spans="1:9">
      <c r="A206" s="358" t="s">
        <v>1536</v>
      </c>
      <c r="B206" s="360" t="s">
        <v>299</v>
      </c>
      <c r="C206" s="334">
        <f t="shared" si="10"/>
        <v>25950</v>
      </c>
      <c r="D206" s="334">
        <v>25690</v>
      </c>
      <c r="E206" s="334">
        <v>260</v>
      </c>
      <c r="F206" s="334">
        <v>0</v>
      </c>
      <c r="G206" s="334">
        <f>SUMPRODUCT(G$5:G$201*(LEFT($A$5:$A$201,3)=$A206))</f>
        <v>0</v>
      </c>
      <c r="H206" s="334">
        <f>SUMPRODUCT(H$5:H$201*(LEFT($A$5:$A$201,3)=$A206))</f>
        <v>0</v>
      </c>
      <c r="I206" s="334">
        <f t="shared" si="9"/>
        <v>0</v>
      </c>
    </row>
    <row r="207" s="325" customFormat="1" ht="20.1" customHeight="1" spans="1:9">
      <c r="A207" s="358" t="s">
        <v>1537</v>
      </c>
      <c r="B207" s="360" t="s">
        <v>347</v>
      </c>
      <c r="C207" s="334">
        <f t="shared" si="10"/>
        <v>900</v>
      </c>
      <c r="D207" s="334">
        <v>550</v>
      </c>
      <c r="E207" s="334">
        <v>350</v>
      </c>
      <c r="F207" s="334">
        <v>0</v>
      </c>
      <c r="G207" s="334">
        <f>SUMPRODUCT(G$5:G$201*(LEFT($A$5:$A$201,3)=$A207))</f>
        <v>0</v>
      </c>
      <c r="H207" s="334">
        <f>SUMPRODUCT(H$5:H$201*(LEFT($A$5:$A$201,3)=$A207))</f>
        <v>0</v>
      </c>
      <c r="I207" s="334">
        <f t="shared" si="9"/>
        <v>0</v>
      </c>
    </row>
    <row r="208" s="325" customFormat="1" ht="20.1" customHeight="1" spans="1:9">
      <c r="A208" s="358" t="s">
        <v>1538</v>
      </c>
      <c r="B208" s="359" t="s">
        <v>395</v>
      </c>
      <c r="C208" s="334">
        <f t="shared" si="10"/>
        <v>700</v>
      </c>
      <c r="D208" s="334">
        <v>700</v>
      </c>
      <c r="E208" s="334">
        <v>0</v>
      </c>
      <c r="F208" s="334">
        <v>0</v>
      </c>
      <c r="G208" s="334">
        <f>SUMPRODUCT(G$5:G$201*(LEFT($A$5:$A$201,3)=$A208))</f>
        <v>0</v>
      </c>
      <c r="H208" s="334">
        <f>SUMPRODUCT(H$5:H$201*(LEFT($A$5:$A$201,3)=$A208))</f>
        <v>0</v>
      </c>
      <c r="I208" s="334">
        <f t="shared" si="9"/>
        <v>0</v>
      </c>
    </row>
    <row r="209" s="325" customFormat="1" ht="20.1" customHeight="1" spans="1:9">
      <c r="A209" s="358" t="s">
        <v>1539</v>
      </c>
      <c r="B209" s="360" t="s">
        <v>436</v>
      </c>
      <c r="C209" s="334">
        <f t="shared" si="10"/>
        <v>21723</v>
      </c>
      <c r="D209" s="334">
        <v>21223</v>
      </c>
      <c r="E209" s="334">
        <v>500</v>
      </c>
      <c r="F209" s="334">
        <v>0</v>
      </c>
      <c r="G209" s="334">
        <f>SUMPRODUCT(G$5:G$201*(LEFT($A$5:$A$201,3)=$A209))</f>
        <v>0</v>
      </c>
      <c r="H209" s="334">
        <f>SUMPRODUCT(H$5:H$201*(LEFT($A$5:$A$201,3)=$A209))</f>
        <v>0</v>
      </c>
      <c r="I209" s="334">
        <f t="shared" si="9"/>
        <v>0</v>
      </c>
    </row>
    <row r="210" s="325" customFormat="1" ht="20.1" customHeight="1" spans="1:9">
      <c r="A210" s="358" t="s">
        <v>1540</v>
      </c>
      <c r="B210" s="360" t="s">
        <v>545</v>
      </c>
      <c r="C210" s="334">
        <f t="shared" si="10"/>
        <v>8800</v>
      </c>
      <c r="D210" s="334">
        <v>8450</v>
      </c>
      <c r="E210" s="334">
        <v>350</v>
      </c>
      <c r="F210" s="334">
        <v>0</v>
      </c>
      <c r="G210" s="334">
        <f>SUMPRODUCT(G$5:G$201*(LEFT($A$5:$A$201,3)=$A210))</f>
        <v>0</v>
      </c>
      <c r="H210" s="334">
        <f>SUMPRODUCT(H$5:H$201*(LEFT($A$5:$A$201,3)=$A210))</f>
        <v>0</v>
      </c>
      <c r="I210" s="334">
        <f t="shared" si="9"/>
        <v>0</v>
      </c>
    </row>
    <row r="211" s="325" customFormat="1" ht="20.1" customHeight="1" spans="1:9">
      <c r="A211" s="358" t="s">
        <v>1541</v>
      </c>
      <c r="B211" s="333" t="s">
        <v>618</v>
      </c>
      <c r="C211" s="334">
        <f t="shared" si="10"/>
        <v>3510</v>
      </c>
      <c r="D211" s="334">
        <v>2010</v>
      </c>
      <c r="E211" s="334">
        <v>1500</v>
      </c>
      <c r="F211" s="334">
        <v>0</v>
      </c>
      <c r="G211" s="334">
        <f>SUMPRODUCT(G$5:G$201*(LEFT($A$5:$A$201,3)=$A211))</f>
        <v>0</v>
      </c>
      <c r="H211" s="334">
        <f>SUMPRODUCT(H$5:H$201*(LEFT($A$5:$A$201,3)=$A211))</f>
        <v>0</v>
      </c>
      <c r="I211" s="334">
        <f t="shared" si="9"/>
        <v>0</v>
      </c>
    </row>
    <row r="212" s="325" customFormat="1" ht="20.1" customHeight="1" spans="1:227">
      <c r="A212" s="358" t="s">
        <v>1542</v>
      </c>
      <c r="B212" s="333" t="s">
        <v>684</v>
      </c>
      <c r="C212" s="334">
        <f t="shared" si="10"/>
        <v>5000</v>
      </c>
      <c r="D212" s="334">
        <v>3000</v>
      </c>
      <c r="E212" s="334">
        <v>2000</v>
      </c>
      <c r="F212" s="334">
        <v>0</v>
      </c>
      <c r="G212" s="334">
        <f>SUMPRODUCT(G$5:G$201*(LEFT($A$5:$A$201,3)=$A212))</f>
        <v>0</v>
      </c>
      <c r="H212" s="334">
        <f>SUMPRODUCT(H$5:H$201*(LEFT($A$5:$A$201,3)=$A212))</f>
        <v>0</v>
      </c>
      <c r="I212" s="334">
        <f t="shared" si="9"/>
        <v>0</v>
      </c>
      <c r="HS212" s="325">
        <v>392</v>
      </c>
    </row>
    <row r="213" s="325" customFormat="1" ht="20.1" customHeight="1" spans="1:9">
      <c r="A213" s="358" t="s">
        <v>1543</v>
      </c>
      <c r="B213" s="333" t="s">
        <v>700</v>
      </c>
      <c r="C213" s="334">
        <f t="shared" si="10"/>
        <v>23050</v>
      </c>
      <c r="D213" s="334">
        <v>11870</v>
      </c>
      <c r="E213" s="334">
        <v>4680</v>
      </c>
      <c r="F213" s="334">
        <v>6500</v>
      </c>
      <c r="G213" s="334">
        <f>SUMPRODUCT(G$5:G$201*(LEFT($A$5:$A$201,3)=$A213))</f>
        <v>0</v>
      </c>
      <c r="H213" s="334">
        <f>SUMPRODUCT(H$5:H$201*(LEFT($A$5:$A$201,3)=$A213))</f>
        <v>0</v>
      </c>
      <c r="I213" s="334">
        <f t="shared" si="9"/>
        <v>0</v>
      </c>
    </row>
    <row r="214" s="325" customFormat="1" ht="20.1" customHeight="1" spans="1:9">
      <c r="A214" s="358" t="s">
        <v>1544</v>
      </c>
      <c r="B214" s="333" t="s">
        <v>789</v>
      </c>
      <c r="C214" s="334">
        <f t="shared" si="10"/>
        <v>5600</v>
      </c>
      <c r="D214" s="334">
        <v>1600</v>
      </c>
      <c r="E214" s="334">
        <v>0</v>
      </c>
      <c r="F214" s="334">
        <v>4000</v>
      </c>
      <c r="G214" s="334">
        <f>SUMPRODUCT(G$5:G$201*(LEFT($A$5:$A$201,3)=$A214))</f>
        <v>0</v>
      </c>
      <c r="H214" s="334">
        <f>SUMPRODUCT(H$5:H$201*(LEFT($A$5:$A$201,3)=$A214))</f>
        <v>0</v>
      </c>
      <c r="I214" s="334">
        <f t="shared" si="9"/>
        <v>0</v>
      </c>
    </row>
    <row r="215" s="325" customFormat="1" ht="20.1" customHeight="1" spans="1:9">
      <c r="A215" s="358" t="s">
        <v>1545</v>
      </c>
      <c r="B215" s="333" t="s">
        <v>833</v>
      </c>
      <c r="C215" s="334">
        <f t="shared" si="10"/>
        <v>10</v>
      </c>
      <c r="D215" s="334">
        <v>10</v>
      </c>
      <c r="E215" s="334">
        <v>0</v>
      </c>
      <c r="F215" s="334">
        <v>0</v>
      </c>
      <c r="G215" s="334">
        <f>SUMPRODUCT(G$5:G$201*(LEFT($A$5:$A$201,3)=$A215))</f>
        <v>0</v>
      </c>
      <c r="H215" s="334">
        <f>SUMPRODUCT(H$5:H$201*(LEFT($A$5:$A$201,3)=$A215))</f>
        <v>0</v>
      </c>
      <c r="I215" s="334">
        <f t="shared" si="9"/>
        <v>0</v>
      </c>
    </row>
    <row r="216" s="325" customFormat="1" ht="20.1" customHeight="1" spans="1:9">
      <c r="A216" s="358" t="s">
        <v>1546</v>
      </c>
      <c r="B216" s="333" t="s">
        <v>877</v>
      </c>
      <c r="C216" s="334">
        <f t="shared" si="10"/>
        <v>100</v>
      </c>
      <c r="D216" s="334">
        <v>100</v>
      </c>
      <c r="E216" s="334">
        <v>0</v>
      </c>
      <c r="F216" s="334">
        <v>0</v>
      </c>
      <c r="G216" s="334">
        <f>SUMPRODUCT(G$5:G$201*(LEFT($A$5:$A$201,3)=$A216))</f>
        <v>0</v>
      </c>
      <c r="H216" s="334">
        <f>SUMPRODUCT(H$5:H$201*(LEFT($A$5:$A$201,3)=$A216))</f>
        <v>0</v>
      </c>
      <c r="I216" s="334">
        <f t="shared" si="9"/>
        <v>0</v>
      </c>
    </row>
    <row r="217" s="325" customFormat="1" ht="20.1" customHeight="1" spans="1:9">
      <c r="A217" s="358" t="s">
        <v>1547</v>
      </c>
      <c r="B217" s="333" t="s">
        <v>889</v>
      </c>
      <c r="C217" s="334">
        <f t="shared" si="10"/>
        <v>0</v>
      </c>
      <c r="D217" s="334">
        <v>0</v>
      </c>
      <c r="E217" s="334">
        <v>0</v>
      </c>
      <c r="F217" s="334">
        <v>0</v>
      </c>
      <c r="G217" s="334">
        <f>SUMPRODUCT(G$5:G$201*(LEFT($A$5:$A$201,3)=$A217))</f>
        <v>0</v>
      </c>
      <c r="H217" s="334">
        <f>SUMPRODUCT(H$5:H$201*(LEFT($A$5:$A$201,3)=$A217))</f>
        <v>0</v>
      </c>
      <c r="I217" s="334">
        <f t="shared" si="9"/>
        <v>0</v>
      </c>
    </row>
    <row r="218" s="325" customFormat="1" ht="20.1" customHeight="1" spans="1:9">
      <c r="A218" s="358" t="s">
        <v>1548</v>
      </c>
      <c r="B218" s="333" t="s">
        <v>914</v>
      </c>
      <c r="C218" s="334">
        <f t="shared" si="10"/>
        <v>50</v>
      </c>
      <c r="D218" s="334">
        <v>50</v>
      </c>
      <c r="E218" s="334">
        <v>0</v>
      </c>
      <c r="F218" s="334">
        <v>0</v>
      </c>
      <c r="G218" s="334">
        <f>SUMPRODUCT(G$5:G$201*(LEFT($A$5:$A$201,3)=$A218))</f>
        <v>0</v>
      </c>
      <c r="H218" s="334">
        <f>SUMPRODUCT(H$5:H$201*(LEFT($A$5:$A$201,3)=$A218))</f>
        <v>0</v>
      </c>
      <c r="I218" s="334">
        <f t="shared" si="9"/>
        <v>0</v>
      </c>
    </row>
    <row r="219" s="325" customFormat="1" ht="20.1" customHeight="1" spans="1:9">
      <c r="A219" s="358" t="s">
        <v>1549</v>
      </c>
      <c r="B219" s="333" t="s">
        <v>922</v>
      </c>
      <c r="C219" s="334">
        <f t="shared" si="10"/>
        <v>700</v>
      </c>
      <c r="D219" s="334">
        <v>700</v>
      </c>
      <c r="E219" s="334">
        <v>0</v>
      </c>
      <c r="F219" s="334">
        <v>0</v>
      </c>
      <c r="G219" s="334">
        <f>SUMPRODUCT(G$5:G$201*(LEFT($A$5:$A$201,3)=$A219))</f>
        <v>0</v>
      </c>
      <c r="H219" s="334">
        <f>SUMPRODUCT(H$5:H$201*(LEFT($A$5:$A$201,3)=$A219))</f>
        <v>0</v>
      </c>
      <c r="I219" s="334">
        <f t="shared" si="9"/>
        <v>0</v>
      </c>
    </row>
    <row r="220" s="325" customFormat="1" ht="20.1" customHeight="1" spans="1:9">
      <c r="A220" s="358" t="s">
        <v>1550</v>
      </c>
      <c r="B220" s="333" t="s">
        <v>959</v>
      </c>
      <c r="C220" s="334">
        <f t="shared" si="10"/>
        <v>2500</v>
      </c>
      <c r="D220" s="334">
        <v>2500</v>
      </c>
      <c r="E220" s="334">
        <v>0</v>
      </c>
      <c r="F220" s="334">
        <v>0</v>
      </c>
      <c r="G220" s="334">
        <f>SUMPRODUCT(G$5:G$201*(LEFT($A$5:$A$201,3)=$A220))</f>
        <v>0</v>
      </c>
      <c r="H220" s="334">
        <f>SUMPRODUCT(H$5:H$201*(LEFT($A$5:$A$201,3)=$A220))</f>
        <v>0</v>
      </c>
      <c r="I220" s="334">
        <f t="shared" si="9"/>
        <v>0</v>
      </c>
    </row>
    <row r="221" s="325" customFormat="1" ht="20.1" customHeight="1" spans="1:9">
      <c r="A221" s="358" t="s">
        <v>1551</v>
      </c>
      <c r="B221" s="333" t="s">
        <v>986</v>
      </c>
      <c r="C221" s="334">
        <f t="shared" si="10"/>
        <v>60</v>
      </c>
      <c r="D221" s="334">
        <v>60</v>
      </c>
      <c r="E221" s="334">
        <v>0</v>
      </c>
      <c r="F221" s="334">
        <v>0</v>
      </c>
      <c r="G221" s="334">
        <f>SUMPRODUCT(G$5:G$201*(LEFT($A$5:$A$201,3)=$A221))</f>
        <v>0</v>
      </c>
      <c r="H221" s="334">
        <f>SUMPRODUCT(H$5:H$201*(LEFT($A$5:$A$201,3)=$A221))</f>
        <v>0</v>
      </c>
      <c r="I221" s="334">
        <f t="shared" si="9"/>
        <v>0</v>
      </c>
    </row>
    <row r="222" s="325" customFormat="1" ht="20.1" customHeight="1" spans="1:9">
      <c r="A222" s="358" t="s">
        <v>1552</v>
      </c>
      <c r="B222" s="333" t="s">
        <v>1027</v>
      </c>
      <c r="C222" s="334">
        <f t="shared" si="10"/>
        <v>1100</v>
      </c>
      <c r="D222" s="334">
        <v>1100</v>
      </c>
      <c r="E222" s="334">
        <v>0</v>
      </c>
      <c r="F222" s="334">
        <v>0</v>
      </c>
      <c r="G222" s="334">
        <f>SUMPRODUCT(G$5:G$201*(LEFT($A$5:$A$201,3)=$A222))</f>
        <v>0</v>
      </c>
      <c r="H222" s="334">
        <f>SUMPRODUCT(H$5:H$201*(LEFT($A$5:$A$201,3)=$A222))</f>
        <v>0</v>
      </c>
      <c r="I222" s="334">
        <f t="shared" si="9"/>
        <v>0</v>
      </c>
    </row>
    <row r="223" s="325" customFormat="1" ht="20.1" customHeight="1" spans="1:9">
      <c r="A223" s="358" t="s">
        <v>1527</v>
      </c>
      <c r="B223" s="333" t="s">
        <v>1061</v>
      </c>
      <c r="C223" s="334">
        <f t="shared" si="10"/>
        <v>1260</v>
      </c>
      <c r="D223" s="334">
        <v>1260</v>
      </c>
      <c r="E223" s="334">
        <v>0</v>
      </c>
      <c r="F223" s="334">
        <v>0</v>
      </c>
      <c r="G223" s="334">
        <f>SUMPRODUCT(G$5:G$201*(LEFT($A$5:$A$201,3)=$A223))</f>
        <v>0</v>
      </c>
      <c r="H223" s="334">
        <f>SUMPRODUCT(H$5:H$201*(LEFT($A$5:$A$201,3)=$A223))</f>
        <v>0</v>
      </c>
      <c r="I223" s="334">
        <f t="shared" si="9"/>
        <v>0</v>
      </c>
    </row>
    <row r="224" s="325" customFormat="1" ht="20.1" customHeight="1" spans="1:9">
      <c r="A224" s="358" t="s">
        <v>1553</v>
      </c>
      <c r="B224" s="333" t="s">
        <v>230</v>
      </c>
      <c r="C224" s="334">
        <f t="shared" si="10"/>
        <v>0</v>
      </c>
      <c r="D224" s="334">
        <v>0</v>
      </c>
      <c r="E224" s="334">
        <v>0</v>
      </c>
      <c r="F224" s="334">
        <v>0</v>
      </c>
      <c r="G224" s="334">
        <f>SUMPRODUCT(G$5:G$201*(LEFT($A$5:$A$201,3)=$A224))</f>
        <v>0</v>
      </c>
      <c r="H224" s="334">
        <f>SUMPRODUCT(H$5:H$201*(LEFT($A$5:$A$201,3)=$A224))</f>
        <v>0</v>
      </c>
      <c r="I224" s="334">
        <f t="shared" si="9"/>
        <v>0</v>
      </c>
    </row>
    <row r="225" s="325" customFormat="1" ht="20.1" customHeight="1" spans="1:9">
      <c r="A225" s="358" t="s">
        <v>1554</v>
      </c>
      <c r="B225" s="333" t="s">
        <v>1063</v>
      </c>
      <c r="C225" s="334">
        <f t="shared" si="10"/>
        <v>343</v>
      </c>
      <c r="D225" s="334">
        <v>343</v>
      </c>
      <c r="E225" s="334">
        <v>0</v>
      </c>
      <c r="F225" s="334">
        <v>0</v>
      </c>
      <c r="G225" s="334">
        <f>SUMPRODUCT(G$5:G$201*(LEFT($A$5:$A$201,3)=$A225))</f>
        <v>0</v>
      </c>
      <c r="H225" s="334">
        <f>SUMPRODUCT(H$5:H$201*(LEFT($A$5:$A$201,3)=$A225))</f>
        <v>0</v>
      </c>
      <c r="I225" s="334">
        <f t="shared" si="9"/>
        <v>0</v>
      </c>
    </row>
    <row r="226" s="325" customFormat="1" ht="20.1" customHeight="1" spans="1:9">
      <c r="A226" s="358" t="s">
        <v>1555</v>
      </c>
      <c r="B226" s="333" t="s">
        <v>1075</v>
      </c>
      <c r="C226" s="334">
        <f t="shared" si="10"/>
        <v>0</v>
      </c>
      <c r="D226" s="334">
        <v>0</v>
      </c>
      <c r="E226" s="334">
        <v>0</v>
      </c>
      <c r="F226" s="334">
        <v>0</v>
      </c>
      <c r="G226" s="334">
        <f>SUMPRODUCT(G$5:G$201*(LEFT($A$5:$A$201,3)=$A226))</f>
        <v>0</v>
      </c>
      <c r="H226" s="334">
        <f>SUMPRODUCT(H$5:H$201*(LEFT($A$5:$A$201,3)=$A226))</f>
        <v>0</v>
      </c>
      <c r="I226" s="334">
        <f t="shared" si="9"/>
        <v>0</v>
      </c>
    </row>
    <row r="227" s="325" customFormat="1" ht="20.1" customHeight="1" spans="1:9">
      <c r="A227" s="358"/>
      <c r="B227" s="333"/>
      <c r="C227" s="362"/>
      <c r="D227" s="362"/>
      <c r="E227" s="362"/>
      <c r="F227" s="362"/>
      <c r="G227" s="362"/>
      <c r="H227" s="362"/>
      <c r="I227" s="362"/>
    </row>
    <row r="228" s="325" customFormat="1" ht="20.1" customHeight="1" spans="1:9">
      <c r="A228" s="363"/>
      <c r="B228" s="347" t="s">
        <v>1330</v>
      </c>
      <c r="C228" s="334">
        <f>SUM(D228:H228)</f>
        <v>126171</v>
      </c>
      <c r="D228" s="334">
        <f t="shared" ref="D228:H228" si="11">SUM(D202:D226)</f>
        <v>102271</v>
      </c>
      <c r="E228" s="334">
        <f t="shared" si="11"/>
        <v>10000</v>
      </c>
      <c r="F228" s="334">
        <f t="shared" si="11"/>
        <v>13900</v>
      </c>
      <c r="G228" s="334">
        <f t="shared" si="11"/>
        <v>0</v>
      </c>
      <c r="H228" s="334">
        <f t="shared" si="11"/>
        <v>0</v>
      </c>
      <c r="I228" s="334">
        <f>C228-SUM(D228:H228)</f>
        <v>0</v>
      </c>
    </row>
    <row r="229" s="325" customFormat="1" ht="113.1" customHeight="1" spans="3:9">
      <c r="C229" s="349"/>
      <c r="D229" s="364"/>
      <c r="E229" s="364"/>
      <c r="F229" s="365">
        <f>IF(ROUND(([2]表三!E78-F228),0)&lt;0,"请检查，收入安排的支出不应该大于收入来源：表三“上年结余收入”！",0)</f>
        <v>0</v>
      </c>
      <c r="G229" s="365">
        <f>IF(ROUND(([2]表三!E79-G228),0)&lt;0,"请检查，收入安排的支出不应该大于收入来源：表三“调入资金”！",0)</f>
        <v>0</v>
      </c>
      <c r="H229" s="365">
        <f>IF(ROUND(([2]表三!E84+[2]表三!E97-[2]表三!L84-H228),0)&lt;0,"请检查，收入安排的支出不应该大于收入来源：表三“债务收入+债务转贷收入-债务转贷支出”！",0)</f>
        <v>0</v>
      </c>
      <c r="I229" s="365">
        <f ca="1">IF(ROUND(I228-SUMPRODUCT(I6:I200*(I6:I200&gt;0)),0)&lt;&gt;0,"请检查，支出总计_其他资金应等于各科目_其他资金合计，且各科目使用其他资金安排的支出不能为负数。",0)</f>
        <v>0</v>
      </c>
    </row>
  </sheetData>
  <mergeCells count="9">
    <mergeCell ref="A2:I2"/>
    <mergeCell ref="A4:B4"/>
    <mergeCell ref="C4:C5"/>
    <mergeCell ref="D4:D5"/>
    <mergeCell ref="E4:E5"/>
    <mergeCell ref="F4:F5"/>
    <mergeCell ref="G4:G5"/>
    <mergeCell ref="H4:H5"/>
    <mergeCell ref="I4:I5"/>
  </mergeCells>
  <printOptions horizontalCentered="1"/>
  <pageMargins left="0.590277777777778" right="0.590277777777778" top="0.668055555555556" bottom="0.55" header="0.118055555555556" footer="0.279166666666667"/>
  <pageSetup paperSize="9" fitToWidth="0" orientation="portrait"/>
  <headerFooter alignWithMargins="0" scaleWithDoc="0">
    <oddFooter>&amp;C第 &amp;P 页，共 &amp;N 页</oddFooter>
    <evenFooter>&amp;L- &amp;P-</evenFooter>
  </headerFooter>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6"/>
  <sheetViews>
    <sheetView showZeros="0" view="pageBreakPreview" zoomScaleNormal="100" workbookViewId="0">
      <selection activeCell="O14" sqref="O14"/>
    </sheetView>
  </sheetViews>
  <sheetFormatPr defaultColWidth="8.8" defaultRowHeight="13.5"/>
  <cols>
    <col min="1" max="1" width="4.65" style="325" customWidth="1"/>
    <col min="2" max="2" width="23.2" style="325" customWidth="1"/>
    <col min="3" max="3" width="11.8" style="325" customWidth="1"/>
    <col min="4" max="5" width="9.45" style="325" customWidth="1"/>
    <col min="6" max="6" width="8.45" style="325" customWidth="1"/>
    <col min="7" max="7" width="9.45" style="325" customWidth="1"/>
    <col min="8" max="8" width="10.45" style="325" customWidth="1"/>
    <col min="9" max="11" width="9.45" style="325" customWidth="1"/>
    <col min="12" max="12" width="10.45" style="325" customWidth="1"/>
    <col min="13" max="13" width="9.45" style="325" customWidth="1"/>
    <col min="14" max="14" width="13.1" style="325" customWidth="1"/>
    <col min="15" max="16" width="9.45" style="325" customWidth="1"/>
    <col min="17" max="17" width="9.2" style="325" customWidth="1"/>
    <col min="18" max="18" width="9.55" style="325" customWidth="1"/>
    <col min="19" max="16384" width="8.8" style="325"/>
  </cols>
  <sheetData>
    <row r="1" s="325" customFormat="1" ht="18.75" spans="1:18">
      <c r="A1" s="284" t="s">
        <v>1556</v>
      </c>
      <c r="B1" s="285">
        <f t="array" ref="B1">IF(SUMPRODUCT(ISTEXT(D6:D29)*ROW(D6:D29))&gt;0,"录入了非数字，请检查 "&amp;IFERROR(ADDRESS(SUMPRODUCT(MAX(ISTEXT(D6:D29)*ROW(D6:D29))),4)&amp;" 单元格！",0),IF(SUMPRODUCT(ISTEXT(E6:E29)*ROW(H6:H29))&gt;0,"录入了非数字，请检查 "&amp;IFERROR(ADDRESS(SUMPRODUCT(MAX(ISTEXT(E6:E29)*ROW(E6:E29))),5)&amp;" 单元格！",0),IF(SUMPRODUCT(ISTEXT(F6:F29)*ROW(F6:F29))&gt;0,"录入了非数字，请检查 "&amp;IFERROR(ADDRESS(SUMPRODUCT(MAX(ISTEXT(F6:F29)*ROW(F6:F29))),6)&amp;" 单元格！",0),IF(SUMPRODUCT(ISTEXT(G6:G29)*ROW(G6:G29))&gt;0,"录入了非数字，请检查 "&amp;IFERROR(ADDRESS(SUMPRODUCT(MAX(ISTEXT(G6:G29)*ROW(G6:G29))),7)&amp;" 单元格！",0),IF(SUMPRODUCT(ISTEXT(H6:H29)*ROW(H6:H29))&gt;0,"录入了非数字，请检查 "&amp;IFERROR(ADDRESS(SUMPRODUCT(MAX((ISTEXT(H6:H29)*ROW(F6:F29)))),8)&amp;" 单元格！",0),IF(SUMPRODUCT(ISTEXT(I6:I29)*ROW(G6:G29))&gt;0,"录入了非数字，请检查 "&amp;IFERROR(ADDRESS(SUMPRODUCT(MAX(ISTEXT(I6:I29)*ROW(G6:G29))),9)&amp;" 单元格！",0),IF(SUMPRODUCT(ISTEXT(J6:J29)*ROW(H6:H29))&gt;0,"录入了非数字，请检查 "&amp;IFERROR(ADDRESS(SUMPRODUCT(MAX(ISTEXT(J6:J29)*ROW(H6:H29))),10)&amp;" 单元格！",0),IF(SUMPRODUCT(ISTEXT(K6:K29)*ROW(D6:D29))&gt;0,"录入了非数字，请检查 "&amp;IFERROR(ADDRESS(SUMPRODUCT(MAX(ISTEXT(K6:K29)*ROW(D6:D29))),11)&amp;" 单元格！",0),IF(SUMPRODUCT(ISTEXT(L6:L29)*ROW(E6:E29))&gt;0,"录入了非数字，请检查 "&amp;IFERROR(ADDRESS(SUMPRODUCT(MAX(ISTEXT(L6:L29)*ROW(E6:E29))),12)&amp;" 单元格！",0),IF(SUMPRODUCT(ISTEXT(M6:M29)*ROW(F6:F29))&gt;0,"录入了非数字，请检查 "&amp;IFERROR(ADDRESS(SUMPRODUCT(MAX((ISTEXT(M6:M29)*ROW(F6:F29)))),13)&amp;" 单元格！",0),IF(SUMPRODUCT(ISERROR(C35:Q35)*COLUMN(C35:Q35))&gt;0,"录入了错误值，请检查 "&amp;IFERROR(CHAR(SUMPRODUCT(MAX(ISERROR(C35:Q35)*COLUMN(C35:Q35)))+64)&amp;" 列！",0),0)))))))))))</f>
        <v>0</v>
      </c>
      <c r="R1" s="350">
        <f ca="1">IF(ROUND(R35-SUMPRODUCT(R6:R33*(R6:R33&gt;0)),0)&lt;&gt;0,"请检查，支出总计_其他支出应等于各功能科目_其他支出的合计，且其他支出（R列）不能出现负数。",0)</f>
        <v>0</v>
      </c>
    </row>
    <row r="2" s="326" customFormat="1" ht="23.25" spans="1:18">
      <c r="A2" s="328" t="s">
        <v>1557</v>
      </c>
      <c r="B2" s="328"/>
      <c r="C2" s="328"/>
      <c r="D2" s="328"/>
      <c r="E2" s="328"/>
      <c r="F2" s="328"/>
      <c r="G2" s="328"/>
      <c r="H2" s="328"/>
      <c r="I2" s="328"/>
      <c r="J2" s="328"/>
      <c r="K2" s="328"/>
      <c r="L2" s="328"/>
      <c r="M2" s="328"/>
      <c r="N2" s="328"/>
      <c r="O2" s="328"/>
      <c r="P2" s="328"/>
      <c r="Q2" s="328"/>
      <c r="R2" s="328"/>
    </row>
    <row r="3" s="325" customFormat="1" ht="20.25" customHeight="1" spans="18:18">
      <c r="R3" s="351" t="s">
        <v>1558</v>
      </c>
    </row>
    <row r="4" s="327" customFormat="1" ht="23.1" customHeight="1" spans="1:18">
      <c r="A4" s="329" t="s">
        <v>1559</v>
      </c>
      <c r="B4" s="329"/>
      <c r="C4" s="329" t="s">
        <v>1560</v>
      </c>
      <c r="D4" s="330">
        <v>501</v>
      </c>
      <c r="E4" s="330">
        <v>502</v>
      </c>
      <c r="F4" s="330">
        <v>503</v>
      </c>
      <c r="G4" s="330">
        <v>504</v>
      </c>
      <c r="H4" s="330">
        <v>505</v>
      </c>
      <c r="I4" s="330">
        <v>506</v>
      </c>
      <c r="J4" s="330">
        <v>507</v>
      </c>
      <c r="K4" s="330">
        <v>508</v>
      </c>
      <c r="L4" s="330">
        <v>509</v>
      </c>
      <c r="M4" s="330">
        <v>510</v>
      </c>
      <c r="N4" s="330">
        <v>511</v>
      </c>
      <c r="O4" s="330">
        <v>512</v>
      </c>
      <c r="P4" s="330">
        <v>513</v>
      </c>
      <c r="Q4" s="330">
        <v>514</v>
      </c>
      <c r="R4" s="330">
        <v>599</v>
      </c>
    </row>
    <row r="5" s="327" customFormat="1" ht="69" customHeight="1" spans="1:18">
      <c r="A5" s="329" t="s">
        <v>1561</v>
      </c>
      <c r="B5" s="329" t="s">
        <v>1562</v>
      </c>
      <c r="C5" s="329"/>
      <c r="D5" s="331" t="s">
        <v>1563</v>
      </c>
      <c r="E5" s="331" t="s">
        <v>1564</v>
      </c>
      <c r="F5" s="331" t="s">
        <v>1565</v>
      </c>
      <c r="G5" s="331" t="s">
        <v>1566</v>
      </c>
      <c r="H5" s="331" t="s">
        <v>1567</v>
      </c>
      <c r="I5" s="331" t="s">
        <v>1568</v>
      </c>
      <c r="J5" s="331" t="s">
        <v>1569</v>
      </c>
      <c r="K5" s="331" t="s">
        <v>1570</v>
      </c>
      <c r="L5" s="331" t="s">
        <v>1571</v>
      </c>
      <c r="M5" s="331" t="s">
        <v>1572</v>
      </c>
      <c r="N5" s="331" t="s">
        <v>1573</v>
      </c>
      <c r="O5" s="331" t="s">
        <v>1574</v>
      </c>
      <c r="P5" s="331" t="s">
        <v>1575</v>
      </c>
      <c r="Q5" s="331" t="s">
        <v>1576</v>
      </c>
      <c r="R5" s="331" t="s">
        <v>1577</v>
      </c>
    </row>
    <row r="6" s="325" customFormat="1" ht="20.1" hidden="1" customHeight="1" spans="1:18">
      <c r="A6" s="332"/>
      <c r="B6" s="332"/>
      <c r="C6" s="332"/>
      <c r="D6" s="332"/>
      <c r="E6" s="332"/>
      <c r="F6" s="332"/>
      <c r="G6" s="332"/>
      <c r="H6" s="332"/>
      <c r="I6" s="332"/>
      <c r="J6" s="332"/>
      <c r="K6" s="332"/>
      <c r="L6" s="332"/>
      <c r="M6" s="332"/>
      <c r="N6" s="332"/>
      <c r="O6" s="332"/>
      <c r="P6" s="332"/>
      <c r="Q6" s="332"/>
      <c r="R6" s="332"/>
    </row>
    <row r="7" s="325" customFormat="1" ht="20.1" customHeight="1" spans="1:18">
      <c r="A7" s="332" t="s">
        <v>1532</v>
      </c>
      <c r="B7" s="333" t="s">
        <v>67</v>
      </c>
      <c r="C7" s="334">
        <f>SUM(D7:Q7)</f>
        <v>20205</v>
      </c>
      <c r="D7" s="335">
        <v>12905</v>
      </c>
      <c r="E7" s="335">
        <v>800</v>
      </c>
      <c r="F7" s="335">
        <v>1200</v>
      </c>
      <c r="G7" s="336"/>
      <c r="H7" s="336">
        <v>1500</v>
      </c>
      <c r="I7" s="336">
        <v>2600</v>
      </c>
      <c r="J7" s="336"/>
      <c r="K7" s="336"/>
      <c r="L7" s="336">
        <v>1200</v>
      </c>
      <c r="M7" s="336"/>
      <c r="N7" s="340"/>
      <c r="O7" s="340"/>
      <c r="P7" s="340"/>
      <c r="Q7" s="340"/>
      <c r="R7" s="348">
        <f ca="1" t="shared" ref="R7:R27" si="0">C7-SUM(OFFSET(R7,0,-14,1,14))</f>
        <v>0</v>
      </c>
    </row>
    <row r="8" s="325" customFormat="1" ht="20.1" customHeight="1" spans="1:18">
      <c r="A8" s="332" t="s">
        <v>1533</v>
      </c>
      <c r="B8" s="333" t="s">
        <v>206</v>
      </c>
      <c r="C8" s="334">
        <f t="shared" ref="C8:C33" si="1">SUM(D8:Q8)</f>
        <v>0</v>
      </c>
      <c r="D8" s="335"/>
      <c r="E8" s="335"/>
      <c r="F8" s="335"/>
      <c r="G8" s="336"/>
      <c r="H8" s="336"/>
      <c r="I8" s="336"/>
      <c r="J8" s="336"/>
      <c r="K8" s="336"/>
      <c r="L8" s="336"/>
      <c r="M8" s="336"/>
      <c r="N8" s="340"/>
      <c r="O8" s="340"/>
      <c r="P8" s="340"/>
      <c r="Q8" s="340"/>
      <c r="R8" s="348">
        <f ca="1" t="shared" si="0"/>
        <v>0</v>
      </c>
    </row>
    <row r="9" s="325" customFormat="1" ht="20.1" customHeight="1" spans="1:18">
      <c r="A9" s="332" t="s">
        <v>1534</v>
      </c>
      <c r="B9" s="333" t="s">
        <v>234</v>
      </c>
      <c r="C9" s="334">
        <f t="shared" si="1"/>
        <v>10</v>
      </c>
      <c r="D9" s="335"/>
      <c r="E9" s="335">
        <v>10</v>
      </c>
      <c r="F9" s="335"/>
      <c r="G9" s="336"/>
      <c r="H9" s="336"/>
      <c r="I9" s="336"/>
      <c r="J9" s="336"/>
      <c r="K9" s="336"/>
      <c r="L9" s="336"/>
      <c r="M9" s="336"/>
      <c r="N9" s="340"/>
      <c r="O9" s="340"/>
      <c r="P9" s="340"/>
      <c r="Q9" s="340"/>
      <c r="R9" s="348">
        <f ca="1" t="shared" si="0"/>
        <v>0</v>
      </c>
    </row>
    <row r="10" s="325" customFormat="1" ht="20.1" customHeight="1" spans="1:18">
      <c r="A10" s="332" t="s">
        <v>1535</v>
      </c>
      <c r="B10" s="333" t="s">
        <v>250</v>
      </c>
      <c r="C10" s="334">
        <f t="shared" si="1"/>
        <v>4600</v>
      </c>
      <c r="D10" s="335">
        <v>1600</v>
      </c>
      <c r="E10" s="335">
        <v>850</v>
      </c>
      <c r="F10" s="335">
        <v>1650</v>
      </c>
      <c r="G10" s="336"/>
      <c r="H10" s="336"/>
      <c r="I10" s="336"/>
      <c r="J10" s="336"/>
      <c r="K10" s="336"/>
      <c r="L10" s="336">
        <v>500</v>
      </c>
      <c r="M10" s="336"/>
      <c r="N10" s="340"/>
      <c r="O10" s="340"/>
      <c r="P10" s="340"/>
      <c r="Q10" s="340"/>
      <c r="R10" s="348">
        <f ca="1" t="shared" si="0"/>
        <v>0</v>
      </c>
    </row>
    <row r="11" s="325" customFormat="1" ht="20.1" customHeight="1" spans="1:18">
      <c r="A11" s="332" t="s">
        <v>1536</v>
      </c>
      <c r="B11" s="333" t="s">
        <v>299</v>
      </c>
      <c r="C11" s="334">
        <f t="shared" si="1"/>
        <v>25950</v>
      </c>
      <c r="D11" s="335">
        <v>1100</v>
      </c>
      <c r="E11" s="335">
        <v>890</v>
      </c>
      <c r="F11" s="335"/>
      <c r="G11" s="335"/>
      <c r="H11" s="336">
        <v>21500</v>
      </c>
      <c r="I11" s="336">
        <v>1360</v>
      </c>
      <c r="J11" s="336"/>
      <c r="K11" s="336"/>
      <c r="L11" s="336">
        <v>1100</v>
      </c>
      <c r="M11" s="336"/>
      <c r="N11" s="340"/>
      <c r="O11" s="340"/>
      <c r="P11" s="340"/>
      <c r="Q11" s="340"/>
      <c r="R11" s="348">
        <f ca="1" t="shared" si="0"/>
        <v>0</v>
      </c>
    </row>
    <row r="12" s="325" customFormat="1" ht="20.1" customHeight="1" spans="1:18">
      <c r="A12" s="332" t="s">
        <v>1537</v>
      </c>
      <c r="B12" s="333" t="s">
        <v>347</v>
      </c>
      <c r="C12" s="334">
        <f t="shared" si="1"/>
        <v>900</v>
      </c>
      <c r="D12" s="335">
        <v>60</v>
      </c>
      <c r="E12" s="335">
        <v>10</v>
      </c>
      <c r="F12" s="335"/>
      <c r="G12" s="336"/>
      <c r="H12" s="335"/>
      <c r="I12" s="336"/>
      <c r="J12" s="336">
        <v>830</v>
      </c>
      <c r="K12" s="336"/>
      <c r="L12" s="336"/>
      <c r="M12" s="336"/>
      <c r="N12" s="340"/>
      <c r="O12" s="340"/>
      <c r="P12" s="340"/>
      <c r="Q12" s="340"/>
      <c r="R12" s="348">
        <f ca="1" t="shared" si="0"/>
        <v>0</v>
      </c>
    </row>
    <row r="13" s="325" customFormat="1" ht="20.1" customHeight="1" spans="1:18">
      <c r="A13" s="332" t="s">
        <v>1538</v>
      </c>
      <c r="B13" s="333" t="s">
        <v>395</v>
      </c>
      <c r="C13" s="334">
        <f t="shared" si="1"/>
        <v>700</v>
      </c>
      <c r="D13" s="335">
        <v>180</v>
      </c>
      <c r="E13" s="335">
        <v>62</v>
      </c>
      <c r="F13" s="335"/>
      <c r="G13" s="336"/>
      <c r="H13" s="336"/>
      <c r="I13" s="335">
        <v>458</v>
      </c>
      <c r="J13" s="336"/>
      <c r="K13" s="336"/>
      <c r="L13" s="336"/>
      <c r="M13" s="336"/>
      <c r="N13" s="340"/>
      <c r="O13" s="340"/>
      <c r="P13" s="340"/>
      <c r="Q13" s="340"/>
      <c r="R13" s="348">
        <f ca="1" t="shared" si="0"/>
        <v>0</v>
      </c>
    </row>
    <row r="14" s="325" customFormat="1" ht="20.1" customHeight="1" spans="1:18">
      <c r="A14" s="332" t="s">
        <v>1539</v>
      </c>
      <c r="B14" s="333" t="s">
        <v>436</v>
      </c>
      <c r="C14" s="334">
        <f t="shared" si="1"/>
        <v>21723</v>
      </c>
      <c r="D14" s="335">
        <v>460</v>
      </c>
      <c r="E14" s="335">
        <v>60</v>
      </c>
      <c r="F14" s="335">
        <v>50</v>
      </c>
      <c r="G14" s="336"/>
      <c r="H14" s="336">
        <v>1100</v>
      </c>
      <c r="I14" s="336">
        <v>1000</v>
      </c>
      <c r="J14" s="335"/>
      <c r="K14" s="336"/>
      <c r="L14" s="336">
        <v>13053</v>
      </c>
      <c r="M14" s="336">
        <v>6000</v>
      </c>
      <c r="N14" s="340"/>
      <c r="O14" s="340"/>
      <c r="P14" s="340"/>
      <c r="Q14" s="340"/>
      <c r="R14" s="348">
        <f ca="1" t="shared" si="0"/>
        <v>0</v>
      </c>
    </row>
    <row r="15" s="325" customFormat="1" ht="20.1" customHeight="1" spans="1:18">
      <c r="A15" s="332" t="s">
        <v>1540</v>
      </c>
      <c r="B15" s="333" t="s">
        <v>545</v>
      </c>
      <c r="C15" s="334">
        <f t="shared" si="1"/>
        <v>8800</v>
      </c>
      <c r="D15" s="335">
        <v>350</v>
      </c>
      <c r="E15" s="335">
        <v>110</v>
      </c>
      <c r="F15" s="335"/>
      <c r="G15" s="336"/>
      <c r="H15" s="336">
        <v>4500</v>
      </c>
      <c r="I15" s="336">
        <v>400</v>
      </c>
      <c r="J15" s="336"/>
      <c r="K15" s="335"/>
      <c r="L15" s="336">
        <v>3440</v>
      </c>
      <c r="M15" s="336"/>
      <c r="N15" s="340"/>
      <c r="O15" s="340"/>
      <c r="P15" s="340"/>
      <c r="Q15" s="340"/>
      <c r="R15" s="348">
        <f ca="1" t="shared" si="0"/>
        <v>0</v>
      </c>
    </row>
    <row r="16" s="325" customFormat="1" ht="20.1" customHeight="1" spans="1:18">
      <c r="A16" s="332" t="s">
        <v>1541</v>
      </c>
      <c r="B16" s="333" t="s">
        <v>618</v>
      </c>
      <c r="C16" s="334">
        <f t="shared" si="1"/>
        <v>3510</v>
      </c>
      <c r="D16" s="335"/>
      <c r="E16" s="335"/>
      <c r="F16" s="335">
        <v>3510</v>
      </c>
      <c r="G16" s="336"/>
      <c r="H16" s="336"/>
      <c r="I16" s="336"/>
      <c r="J16" s="336"/>
      <c r="K16" s="336"/>
      <c r="L16" s="335"/>
      <c r="M16" s="336"/>
      <c r="N16" s="340"/>
      <c r="O16" s="340"/>
      <c r="P16" s="340"/>
      <c r="Q16" s="340"/>
      <c r="R16" s="348">
        <f ca="1" t="shared" si="0"/>
        <v>0</v>
      </c>
    </row>
    <row r="17" s="325" customFormat="1" ht="20.1" customHeight="1" spans="1:18">
      <c r="A17" s="332" t="s">
        <v>1542</v>
      </c>
      <c r="B17" s="333" t="s">
        <v>684</v>
      </c>
      <c r="C17" s="334">
        <f t="shared" si="1"/>
        <v>5000</v>
      </c>
      <c r="D17" s="335">
        <v>320</v>
      </c>
      <c r="E17" s="335">
        <v>100</v>
      </c>
      <c r="F17" s="335"/>
      <c r="G17" s="336"/>
      <c r="H17" s="336">
        <v>300</v>
      </c>
      <c r="I17" s="336">
        <v>4280</v>
      </c>
      <c r="J17" s="336"/>
      <c r="K17" s="336"/>
      <c r="L17" s="336"/>
      <c r="M17" s="335"/>
      <c r="N17" s="340"/>
      <c r="O17" s="340"/>
      <c r="P17" s="340"/>
      <c r="Q17" s="340"/>
      <c r="R17" s="348">
        <f ca="1" t="shared" si="0"/>
        <v>0</v>
      </c>
    </row>
    <row r="18" s="325" customFormat="1" ht="20.1" customHeight="1" spans="1:18">
      <c r="A18" s="332" t="s">
        <v>1543</v>
      </c>
      <c r="B18" s="333" t="s">
        <v>700</v>
      </c>
      <c r="C18" s="334">
        <f t="shared" si="1"/>
        <v>23050</v>
      </c>
      <c r="D18" s="335">
        <v>450</v>
      </c>
      <c r="E18" s="335">
        <v>100</v>
      </c>
      <c r="F18" s="335">
        <v>7800</v>
      </c>
      <c r="G18" s="336"/>
      <c r="H18" s="336">
        <v>800</v>
      </c>
      <c r="I18" s="336">
        <v>10700</v>
      </c>
      <c r="J18" s="336"/>
      <c r="K18" s="336"/>
      <c r="L18" s="336">
        <v>3200</v>
      </c>
      <c r="M18" s="336"/>
      <c r="N18" s="340"/>
      <c r="O18" s="340"/>
      <c r="P18" s="340"/>
      <c r="Q18" s="340"/>
      <c r="R18" s="348">
        <f ca="1" t="shared" si="0"/>
        <v>0</v>
      </c>
    </row>
    <row r="19" s="325" customFormat="1" ht="20.1" customHeight="1" spans="1:18">
      <c r="A19" s="332" t="s">
        <v>1544</v>
      </c>
      <c r="B19" s="333" t="s">
        <v>789</v>
      </c>
      <c r="C19" s="334">
        <f t="shared" si="1"/>
        <v>5600</v>
      </c>
      <c r="D19" s="335">
        <v>150</v>
      </c>
      <c r="E19" s="335">
        <v>20</v>
      </c>
      <c r="F19" s="335">
        <v>3200</v>
      </c>
      <c r="G19" s="336"/>
      <c r="H19" s="336">
        <v>150</v>
      </c>
      <c r="I19" s="336">
        <v>2080</v>
      </c>
      <c r="J19" s="336"/>
      <c r="K19" s="336"/>
      <c r="L19" s="336"/>
      <c r="M19" s="336"/>
      <c r="N19" s="340"/>
      <c r="O19" s="340"/>
      <c r="P19" s="340"/>
      <c r="Q19" s="340"/>
      <c r="R19" s="348">
        <f ca="1" t="shared" si="0"/>
        <v>0</v>
      </c>
    </row>
    <row r="20" s="325" customFormat="1" ht="20.1" customHeight="1" spans="1:18">
      <c r="A20" s="332" t="s">
        <v>1545</v>
      </c>
      <c r="B20" s="337" t="s">
        <v>833</v>
      </c>
      <c r="C20" s="334">
        <f t="shared" si="1"/>
        <v>10</v>
      </c>
      <c r="D20" s="338"/>
      <c r="E20" s="335"/>
      <c r="F20" s="335"/>
      <c r="G20" s="336"/>
      <c r="H20" s="336"/>
      <c r="I20" s="336"/>
      <c r="J20" s="336">
        <v>10</v>
      </c>
      <c r="K20" s="336"/>
      <c r="L20" s="336"/>
      <c r="M20" s="336"/>
      <c r="N20" s="340"/>
      <c r="O20" s="340"/>
      <c r="P20" s="340"/>
      <c r="Q20" s="340"/>
      <c r="R20" s="348">
        <f ca="1" t="shared" si="0"/>
        <v>0</v>
      </c>
    </row>
    <row r="21" s="325" customFormat="1" ht="20.1" customHeight="1" spans="1:18">
      <c r="A21" s="332" t="s">
        <v>1546</v>
      </c>
      <c r="B21" s="337" t="s">
        <v>877</v>
      </c>
      <c r="C21" s="334">
        <f t="shared" si="1"/>
        <v>100</v>
      </c>
      <c r="D21" s="335"/>
      <c r="E21" s="335"/>
      <c r="F21" s="335"/>
      <c r="G21" s="335"/>
      <c r="H21" s="335">
        <v>100</v>
      </c>
      <c r="I21" s="335"/>
      <c r="J21" s="335"/>
      <c r="K21" s="335"/>
      <c r="L21" s="335"/>
      <c r="M21" s="335"/>
      <c r="N21" s="340"/>
      <c r="O21" s="340"/>
      <c r="P21" s="340"/>
      <c r="Q21" s="340"/>
      <c r="R21" s="348">
        <f ca="1" t="shared" si="0"/>
        <v>0</v>
      </c>
    </row>
    <row r="22" s="325" customFormat="1" ht="20.1" customHeight="1" spans="1:18">
      <c r="A22" s="332" t="s">
        <v>1547</v>
      </c>
      <c r="B22" s="339" t="s">
        <v>889</v>
      </c>
      <c r="C22" s="334">
        <f t="shared" si="1"/>
        <v>0</v>
      </c>
      <c r="D22" s="335"/>
      <c r="E22" s="335"/>
      <c r="F22" s="335"/>
      <c r="G22" s="336"/>
      <c r="H22" s="336"/>
      <c r="I22" s="336"/>
      <c r="J22" s="336"/>
      <c r="K22" s="336"/>
      <c r="L22" s="336"/>
      <c r="M22" s="336"/>
      <c r="N22" s="340"/>
      <c r="O22" s="340"/>
      <c r="P22" s="340"/>
      <c r="Q22" s="340"/>
      <c r="R22" s="348">
        <f ca="1" t="shared" si="0"/>
        <v>0</v>
      </c>
    </row>
    <row r="23" s="325" customFormat="1" ht="20.1" customHeight="1" spans="1:18">
      <c r="A23" s="332" t="s">
        <v>1548</v>
      </c>
      <c r="B23" s="337" t="s">
        <v>914</v>
      </c>
      <c r="C23" s="334">
        <f t="shared" si="1"/>
        <v>50</v>
      </c>
      <c r="D23" s="335"/>
      <c r="E23" s="335"/>
      <c r="F23" s="335"/>
      <c r="G23" s="336"/>
      <c r="H23" s="336">
        <v>50</v>
      </c>
      <c r="I23" s="336"/>
      <c r="J23" s="336"/>
      <c r="K23" s="336"/>
      <c r="L23" s="336"/>
      <c r="M23" s="336"/>
      <c r="N23" s="340"/>
      <c r="O23" s="340"/>
      <c r="P23" s="340"/>
      <c r="Q23" s="340"/>
      <c r="R23" s="348">
        <f ca="1" t="shared" si="0"/>
        <v>0</v>
      </c>
    </row>
    <row r="24" s="325" customFormat="1" ht="20.1" customHeight="1" spans="1:18">
      <c r="A24" s="332" t="s">
        <v>1549</v>
      </c>
      <c r="B24" s="337" t="s">
        <v>922</v>
      </c>
      <c r="C24" s="334">
        <f t="shared" si="1"/>
        <v>700</v>
      </c>
      <c r="D24" s="335">
        <v>320</v>
      </c>
      <c r="E24" s="335">
        <v>50</v>
      </c>
      <c r="F24" s="335"/>
      <c r="G24" s="336"/>
      <c r="H24" s="336">
        <v>180</v>
      </c>
      <c r="I24" s="336"/>
      <c r="J24" s="336"/>
      <c r="K24" s="336"/>
      <c r="L24" s="336">
        <v>150</v>
      </c>
      <c r="M24" s="336"/>
      <c r="N24" s="340"/>
      <c r="O24" s="340"/>
      <c r="P24" s="340"/>
      <c r="Q24" s="340"/>
      <c r="R24" s="348">
        <f ca="1" t="shared" si="0"/>
        <v>0</v>
      </c>
    </row>
    <row r="25" s="325" customFormat="1" ht="20.1" customHeight="1" spans="1:18">
      <c r="A25" s="332" t="s">
        <v>1550</v>
      </c>
      <c r="B25" s="337" t="s">
        <v>959</v>
      </c>
      <c r="C25" s="334">
        <f t="shared" si="1"/>
        <v>2500</v>
      </c>
      <c r="D25" s="335">
        <v>50</v>
      </c>
      <c r="E25" s="335">
        <v>50</v>
      </c>
      <c r="F25" s="335"/>
      <c r="G25" s="336"/>
      <c r="H25" s="336">
        <v>1000</v>
      </c>
      <c r="I25" s="336">
        <v>1400</v>
      </c>
      <c r="J25" s="336"/>
      <c r="K25" s="336"/>
      <c r="L25" s="336"/>
      <c r="M25" s="336"/>
      <c r="N25" s="340"/>
      <c r="O25" s="340"/>
      <c r="P25" s="340"/>
      <c r="Q25" s="340"/>
      <c r="R25" s="348">
        <f ca="1" t="shared" si="0"/>
        <v>0</v>
      </c>
    </row>
    <row r="26" s="325" customFormat="1" ht="20.1" customHeight="1" spans="1:18">
      <c r="A26" s="332" t="s">
        <v>1551</v>
      </c>
      <c r="B26" s="337" t="s">
        <v>986</v>
      </c>
      <c r="C26" s="334">
        <f t="shared" si="1"/>
        <v>60</v>
      </c>
      <c r="D26" s="335"/>
      <c r="E26" s="335"/>
      <c r="F26" s="335"/>
      <c r="G26" s="336"/>
      <c r="H26" s="336"/>
      <c r="I26" s="336"/>
      <c r="J26" s="336">
        <v>60</v>
      </c>
      <c r="K26" s="336"/>
      <c r="L26" s="336"/>
      <c r="M26" s="336"/>
      <c r="N26" s="340"/>
      <c r="O26" s="340"/>
      <c r="P26" s="340"/>
      <c r="Q26" s="340"/>
      <c r="R26" s="348">
        <f ca="1" t="shared" si="0"/>
        <v>0</v>
      </c>
    </row>
    <row r="27" s="325" customFormat="1" ht="20.1" customHeight="1" spans="1:18">
      <c r="A27" s="332" t="s">
        <v>1552</v>
      </c>
      <c r="B27" s="337" t="s">
        <v>1027</v>
      </c>
      <c r="C27" s="334">
        <f t="shared" si="1"/>
        <v>1100</v>
      </c>
      <c r="D27" s="335">
        <v>200</v>
      </c>
      <c r="E27" s="335">
        <v>50</v>
      </c>
      <c r="F27" s="335">
        <v>500</v>
      </c>
      <c r="G27" s="336"/>
      <c r="H27" s="336"/>
      <c r="I27" s="336">
        <v>350</v>
      </c>
      <c r="J27" s="336"/>
      <c r="K27" s="336"/>
      <c r="L27" s="336"/>
      <c r="M27" s="336"/>
      <c r="N27" s="340"/>
      <c r="O27" s="340"/>
      <c r="P27" s="340"/>
      <c r="Q27" s="340"/>
      <c r="R27" s="348">
        <f ca="1" t="shared" si="0"/>
        <v>0</v>
      </c>
    </row>
    <row r="28" s="325" customFormat="1" ht="20.1" customHeight="1" spans="1:18">
      <c r="A28" s="332" t="s">
        <v>1527</v>
      </c>
      <c r="B28" s="339" t="s">
        <v>1061</v>
      </c>
      <c r="C28" s="334">
        <f t="shared" si="1"/>
        <v>1260</v>
      </c>
      <c r="D28" s="340"/>
      <c r="E28" s="340"/>
      <c r="F28" s="340"/>
      <c r="G28" s="340"/>
      <c r="H28" s="340"/>
      <c r="I28" s="340"/>
      <c r="J28" s="340"/>
      <c r="K28" s="340"/>
      <c r="L28" s="340"/>
      <c r="M28" s="340"/>
      <c r="N28" s="340"/>
      <c r="O28" s="340"/>
      <c r="P28" s="340"/>
      <c r="Q28" s="348">
        <v>1260</v>
      </c>
      <c r="R28" s="340"/>
    </row>
    <row r="29" s="325" customFormat="1" ht="20.1" customHeight="1" spans="1:18">
      <c r="A29" s="332" t="s">
        <v>1553</v>
      </c>
      <c r="B29" s="333" t="s">
        <v>230</v>
      </c>
      <c r="C29" s="334">
        <f t="shared" si="1"/>
        <v>0</v>
      </c>
      <c r="D29" s="341"/>
      <c r="E29" s="341"/>
      <c r="F29" s="341"/>
      <c r="G29" s="342"/>
      <c r="H29" s="342"/>
      <c r="I29" s="342"/>
      <c r="J29" s="342"/>
      <c r="K29" s="342"/>
      <c r="L29" s="342"/>
      <c r="M29" s="342"/>
      <c r="N29" s="340"/>
      <c r="O29" s="340"/>
      <c r="P29" s="340"/>
      <c r="Q29" s="348">
        <f>[2]表二!$E$217</f>
        <v>0</v>
      </c>
      <c r="R29" s="348">
        <f ca="1">C29-SUM(OFFSET(R29,0,-14,1,14))</f>
        <v>0</v>
      </c>
    </row>
    <row r="30" s="325" customFormat="1" ht="20.1" customHeight="1" spans="1:18">
      <c r="A30" s="332" t="s">
        <v>1554</v>
      </c>
      <c r="B30" s="337" t="s">
        <v>1063</v>
      </c>
      <c r="C30" s="334">
        <f t="shared" si="1"/>
        <v>343</v>
      </c>
      <c r="D30" s="340"/>
      <c r="E30" s="340"/>
      <c r="F30" s="340"/>
      <c r="G30" s="340"/>
      <c r="H30" s="340"/>
      <c r="I30" s="340"/>
      <c r="J30" s="340"/>
      <c r="K30" s="340"/>
      <c r="L30" s="340"/>
      <c r="M30" s="340"/>
      <c r="N30" s="348">
        <v>343</v>
      </c>
      <c r="O30" s="340"/>
      <c r="P30" s="340"/>
      <c r="Q30" s="340"/>
      <c r="R30" s="340"/>
    </row>
    <row r="31" s="325" customFormat="1" ht="20.1" customHeight="1" spans="1:18">
      <c r="A31" s="332" t="s">
        <v>1555</v>
      </c>
      <c r="B31" s="337" t="s">
        <v>1075</v>
      </c>
      <c r="C31" s="334">
        <f t="shared" si="1"/>
        <v>0</v>
      </c>
      <c r="D31" s="340"/>
      <c r="E31" s="340"/>
      <c r="F31" s="340"/>
      <c r="G31" s="340"/>
      <c r="H31" s="340"/>
      <c r="I31" s="340"/>
      <c r="J31" s="340"/>
      <c r="K31" s="340"/>
      <c r="L31" s="340"/>
      <c r="M31" s="340"/>
      <c r="N31" s="348"/>
      <c r="O31" s="340"/>
      <c r="P31" s="340"/>
      <c r="Q31" s="340"/>
      <c r="R31" s="340"/>
    </row>
    <row r="32" s="325" customFormat="1" ht="20.1" customHeight="1" spans="1:18">
      <c r="A32" s="332" t="s">
        <v>1092</v>
      </c>
      <c r="B32" s="333" t="s">
        <v>1093</v>
      </c>
      <c r="C32" s="334">
        <f t="shared" si="1"/>
        <v>89577</v>
      </c>
      <c r="D32" s="340"/>
      <c r="E32" s="340"/>
      <c r="F32" s="340"/>
      <c r="G32" s="340"/>
      <c r="H32" s="340"/>
      <c r="I32" s="340"/>
      <c r="J32" s="340"/>
      <c r="K32" s="340"/>
      <c r="L32" s="340"/>
      <c r="M32" s="340"/>
      <c r="N32" s="340"/>
      <c r="O32" s="340"/>
      <c r="P32" s="348">
        <v>89577</v>
      </c>
      <c r="Q32" s="340"/>
      <c r="R32" s="340"/>
    </row>
    <row r="33" s="325" customFormat="1" ht="20.1" customHeight="1" spans="1:18">
      <c r="A33" s="332" t="s">
        <v>1305</v>
      </c>
      <c r="B33" s="333" t="s">
        <v>1306</v>
      </c>
      <c r="C33" s="334">
        <f t="shared" si="1"/>
        <v>0</v>
      </c>
      <c r="D33" s="340"/>
      <c r="E33" s="340"/>
      <c r="F33" s="340"/>
      <c r="G33" s="340"/>
      <c r="H33" s="340"/>
      <c r="I33" s="340"/>
      <c r="J33" s="340"/>
      <c r="K33" s="340"/>
      <c r="L33" s="340"/>
      <c r="M33" s="340"/>
      <c r="N33" s="340"/>
      <c r="O33" s="348"/>
      <c r="P33" s="340"/>
      <c r="Q33" s="340"/>
      <c r="R33" s="340"/>
    </row>
    <row r="34" s="325" customFormat="1" ht="20.1" customHeight="1" spans="1:18">
      <c r="A34" s="343"/>
      <c r="B34" s="344"/>
      <c r="C34" s="345"/>
      <c r="D34" s="345"/>
      <c r="E34" s="345"/>
      <c r="F34" s="345"/>
      <c r="G34" s="346"/>
      <c r="H34" s="346"/>
      <c r="I34" s="346"/>
      <c r="J34" s="346"/>
      <c r="K34" s="346"/>
      <c r="L34" s="346"/>
      <c r="M34" s="346"/>
      <c r="N34" s="348"/>
      <c r="O34" s="348"/>
      <c r="P34" s="348"/>
      <c r="Q34" s="348"/>
      <c r="R34" s="348"/>
    </row>
    <row r="35" s="325" customFormat="1" ht="20.1" customHeight="1" spans="1:18">
      <c r="A35" s="347" t="s">
        <v>1330</v>
      </c>
      <c r="B35" s="347"/>
      <c r="C35" s="334">
        <f>SUM(C7:C33)</f>
        <v>215748</v>
      </c>
      <c r="D35" s="334">
        <f>SUM(D7:D33)</f>
        <v>18145</v>
      </c>
      <c r="E35" s="334">
        <f t="shared" ref="E35:Q35" si="2">SUM(E7:E33)</f>
        <v>3162</v>
      </c>
      <c r="F35" s="334">
        <f t="shared" si="2"/>
        <v>17910</v>
      </c>
      <c r="G35" s="334">
        <f t="shared" si="2"/>
        <v>0</v>
      </c>
      <c r="H35" s="334">
        <f t="shared" si="2"/>
        <v>31180</v>
      </c>
      <c r="I35" s="334">
        <f t="shared" si="2"/>
        <v>24628</v>
      </c>
      <c r="J35" s="334">
        <f t="shared" si="2"/>
        <v>900</v>
      </c>
      <c r="K35" s="334">
        <f t="shared" si="2"/>
        <v>0</v>
      </c>
      <c r="L35" s="334">
        <f t="shared" si="2"/>
        <v>22643</v>
      </c>
      <c r="M35" s="334">
        <f t="shared" si="2"/>
        <v>6000</v>
      </c>
      <c r="N35" s="334">
        <f t="shared" si="2"/>
        <v>343</v>
      </c>
      <c r="O35" s="334">
        <f t="shared" si="2"/>
        <v>0</v>
      </c>
      <c r="P35" s="334">
        <f t="shared" si="2"/>
        <v>89577</v>
      </c>
      <c r="Q35" s="334">
        <f t="shared" si="2"/>
        <v>1260</v>
      </c>
      <c r="R35" s="352">
        <f ca="1">C35-SUM(OFFSET(R35,0,-14,1,14))</f>
        <v>0</v>
      </c>
    </row>
    <row r="36" s="325" customFormat="1" spans="14:14">
      <c r="N36" s="349"/>
    </row>
  </sheetData>
  <mergeCells count="4">
    <mergeCell ref="A2:R2"/>
    <mergeCell ref="A4:B4"/>
    <mergeCell ref="A35:B35"/>
    <mergeCell ref="C4:C5"/>
  </mergeCells>
  <printOptions horizontalCentered="1"/>
  <pageMargins left="0.590277777777778" right="0.590277777777778" top="0.668055555555556" bottom="0.55" header="0.118055555555556" footer="0.279166666666667"/>
  <pageSetup paperSize="9" fitToWidth="0" orientation="portrait"/>
  <headerFooter alignWithMargins="0" scaleWithDoc="0">
    <oddFooter>&amp;C第 &amp;P 页，共 &amp;N 页</oddFooter>
    <evenFooter>&amp;L- &amp;P-</even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5"/>
  <sheetViews>
    <sheetView showZeros="0" view="pageBreakPreview" zoomScale="110" zoomScaleNormal="100" workbookViewId="0">
      <pane xSplit="1" ySplit="4" topLeftCell="B5" activePane="bottomRight" state="frozen"/>
      <selection/>
      <selection pane="topRight"/>
      <selection pane="bottomLeft"/>
      <selection pane="bottomRight" activeCell="M13" sqref="M13"/>
    </sheetView>
  </sheetViews>
  <sheetFormatPr defaultColWidth="9" defaultRowHeight="13.5"/>
  <cols>
    <col min="1" max="1" width="45.55" style="15" customWidth="1"/>
    <col min="2" max="210" width="9.09166666666667" style="15" customWidth="1"/>
    <col min="211" max="214" width="9.09166666666667" style="15"/>
    <col min="215" max="215" width="10.6333333333333" style="15" hidden="1" customWidth="1"/>
    <col min="216" max="216" width="40.9083333333333" style="15" customWidth="1"/>
    <col min="217" max="217" width="16.0916666666667" style="15" customWidth="1"/>
    <col min="218" max="218" width="15.725" style="15" customWidth="1"/>
    <col min="219" max="219" width="13.3666666666667" style="15" customWidth="1"/>
    <col min="220" max="220" width="22.725" style="15" customWidth="1"/>
    <col min="221" max="466" width="9.09166666666667" style="15" customWidth="1"/>
    <col min="467" max="470" width="9.09166666666667" style="15"/>
    <col min="471" max="471" width="10.6333333333333" style="15" hidden="1" customWidth="1"/>
    <col min="472" max="472" width="40.9083333333333" style="15" customWidth="1"/>
    <col min="473" max="473" width="16.0916666666667" style="15" customWidth="1"/>
    <col min="474" max="474" width="15.725" style="15" customWidth="1"/>
    <col min="475" max="475" width="13.3666666666667" style="15" customWidth="1"/>
    <col min="476" max="476" width="22.725" style="15" customWidth="1"/>
    <col min="477" max="722" width="9.09166666666667" style="15" customWidth="1"/>
    <col min="723" max="726" width="9.09166666666667" style="15"/>
    <col min="727" max="727" width="10.6333333333333" style="15" hidden="1" customWidth="1"/>
    <col min="728" max="728" width="40.9083333333333" style="15" customWidth="1"/>
    <col min="729" max="729" width="16.0916666666667" style="15" customWidth="1"/>
    <col min="730" max="730" width="15.725" style="15" customWidth="1"/>
    <col min="731" max="731" width="13.3666666666667" style="15" customWidth="1"/>
    <col min="732" max="732" width="22.725" style="15" customWidth="1"/>
    <col min="733" max="978" width="9.09166666666667" style="15" customWidth="1"/>
    <col min="979" max="982" width="9.09166666666667" style="15"/>
    <col min="983" max="983" width="10.6333333333333" style="15" hidden="1" customWidth="1"/>
    <col min="984" max="984" width="40.9083333333333" style="15" customWidth="1"/>
    <col min="985" max="985" width="16.0916666666667" style="15" customWidth="1"/>
    <col min="986" max="986" width="15.725" style="15" customWidth="1"/>
    <col min="987" max="987" width="13.3666666666667" style="15" customWidth="1"/>
    <col min="988" max="988" width="22.725" style="15" customWidth="1"/>
    <col min="989" max="1234" width="9.09166666666667" style="15" customWidth="1"/>
    <col min="1235" max="1238" width="9.09166666666667" style="15"/>
    <col min="1239" max="1239" width="10.6333333333333" style="15" hidden="1" customWidth="1"/>
    <col min="1240" max="1240" width="40.9083333333333" style="15" customWidth="1"/>
    <col min="1241" max="1241" width="16.0916666666667" style="15" customWidth="1"/>
    <col min="1242" max="1242" width="15.725" style="15" customWidth="1"/>
    <col min="1243" max="1243" width="13.3666666666667" style="15" customWidth="1"/>
    <col min="1244" max="1244" width="22.725" style="15" customWidth="1"/>
    <col min="1245" max="1490" width="9.09166666666667" style="15" customWidth="1"/>
    <col min="1491" max="1494" width="9.09166666666667" style="15"/>
    <col min="1495" max="1495" width="10.6333333333333" style="15" hidden="1" customWidth="1"/>
    <col min="1496" max="1496" width="40.9083333333333" style="15" customWidth="1"/>
    <col min="1497" max="1497" width="16.0916666666667" style="15" customWidth="1"/>
    <col min="1498" max="1498" width="15.725" style="15" customWidth="1"/>
    <col min="1499" max="1499" width="13.3666666666667" style="15" customWidth="1"/>
    <col min="1500" max="1500" width="22.725" style="15" customWidth="1"/>
    <col min="1501" max="1746" width="9.09166666666667" style="15" customWidth="1"/>
    <col min="1747" max="1750" width="9.09166666666667" style="15"/>
    <col min="1751" max="1751" width="10.6333333333333" style="15" hidden="1" customWidth="1"/>
    <col min="1752" max="1752" width="40.9083333333333" style="15" customWidth="1"/>
    <col min="1753" max="1753" width="16.0916666666667" style="15" customWidth="1"/>
    <col min="1754" max="1754" width="15.725" style="15" customWidth="1"/>
    <col min="1755" max="1755" width="13.3666666666667" style="15" customWidth="1"/>
    <col min="1756" max="1756" width="22.725" style="15" customWidth="1"/>
    <col min="1757" max="2002" width="9.09166666666667" style="15" customWidth="1"/>
    <col min="2003" max="2006" width="9.09166666666667" style="15"/>
    <col min="2007" max="2007" width="10.6333333333333" style="15" hidden="1" customWidth="1"/>
    <col min="2008" max="2008" width="40.9083333333333" style="15" customWidth="1"/>
    <col min="2009" max="2009" width="16.0916666666667" style="15" customWidth="1"/>
    <col min="2010" max="2010" width="15.725" style="15" customWidth="1"/>
    <col min="2011" max="2011" width="13.3666666666667" style="15" customWidth="1"/>
    <col min="2012" max="2012" width="22.725" style="15" customWidth="1"/>
    <col min="2013" max="2258" width="9.09166666666667" style="15" customWidth="1"/>
    <col min="2259" max="2262" width="9.09166666666667" style="15"/>
    <col min="2263" max="2263" width="10.6333333333333" style="15" hidden="1" customWidth="1"/>
    <col min="2264" max="2264" width="40.9083333333333" style="15" customWidth="1"/>
    <col min="2265" max="2265" width="16.0916666666667" style="15" customWidth="1"/>
    <col min="2266" max="2266" width="15.725" style="15" customWidth="1"/>
    <col min="2267" max="2267" width="13.3666666666667" style="15" customWidth="1"/>
    <col min="2268" max="2268" width="22.725" style="15" customWidth="1"/>
    <col min="2269" max="2514" width="9.09166666666667" style="15" customWidth="1"/>
    <col min="2515" max="2518" width="9.09166666666667" style="15"/>
    <col min="2519" max="2519" width="10.6333333333333" style="15" hidden="1" customWidth="1"/>
    <col min="2520" max="2520" width="40.9083333333333" style="15" customWidth="1"/>
    <col min="2521" max="2521" width="16.0916666666667" style="15" customWidth="1"/>
    <col min="2522" max="2522" width="15.725" style="15" customWidth="1"/>
    <col min="2523" max="2523" width="13.3666666666667" style="15" customWidth="1"/>
    <col min="2524" max="2524" width="22.725" style="15" customWidth="1"/>
    <col min="2525" max="2770" width="9.09166666666667" style="15" customWidth="1"/>
    <col min="2771" max="2774" width="9.09166666666667" style="15"/>
    <col min="2775" max="2775" width="10.6333333333333" style="15" hidden="1" customWidth="1"/>
    <col min="2776" max="2776" width="40.9083333333333" style="15" customWidth="1"/>
    <col min="2777" max="2777" width="16.0916666666667" style="15" customWidth="1"/>
    <col min="2778" max="2778" width="15.725" style="15" customWidth="1"/>
    <col min="2779" max="2779" width="13.3666666666667" style="15" customWidth="1"/>
    <col min="2780" max="2780" width="22.725" style="15" customWidth="1"/>
    <col min="2781" max="3026" width="9.09166666666667" style="15" customWidth="1"/>
    <col min="3027" max="3030" width="9.09166666666667" style="15"/>
    <col min="3031" max="3031" width="10.6333333333333" style="15" hidden="1" customWidth="1"/>
    <col min="3032" max="3032" width="40.9083333333333" style="15" customWidth="1"/>
    <col min="3033" max="3033" width="16.0916666666667" style="15" customWidth="1"/>
    <col min="3034" max="3034" width="15.725" style="15" customWidth="1"/>
    <col min="3035" max="3035" width="13.3666666666667" style="15" customWidth="1"/>
    <col min="3036" max="3036" width="22.725" style="15" customWidth="1"/>
    <col min="3037" max="3282" width="9.09166666666667" style="15" customWidth="1"/>
    <col min="3283" max="3286" width="9.09166666666667" style="15"/>
    <col min="3287" max="3287" width="10.6333333333333" style="15" hidden="1" customWidth="1"/>
    <col min="3288" max="3288" width="40.9083333333333" style="15" customWidth="1"/>
    <col min="3289" max="3289" width="16.0916666666667" style="15" customWidth="1"/>
    <col min="3290" max="3290" width="15.725" style="15" customWidth="1"/>
    <col min="3291" max="3291" width="13.3666666666667" style="15" customWidth="1"/>
    <col min="3292" max="3292" width="22.725" style="15" customWidth="1"/>
    <col min="3293" max="3538" width="9.09166666666667" style="15" customWidth="1"/>
    <col min="3539" max="3542" width="9.09166666666667" style="15"/>
    <col min="3543" max="3543" width="10.6333333333333" style="15" hidden="1" customWidth="1"/>
    <col min="3544" max="3544" width="40.9083333333333" style="15" customWidth="1"/>
    <col min="3545" max="3545" width="16.0916666666667" style="15" customWidth="1"/>
    <col min="3546" max="3546" width="15.725" style="15" customWidth="1"/>
    <col min="3547" max="3547" width="13.3666666666667" style="15" customWidth="1"/>
    <col min="3548" max="3548" width="22.725" style="15" customWidth="1"/>
    <col min="3549" max="3794" width="9.09166666666667" style="15" customWidth="1"/>
    <col min="3795" max="3798" width="9.09166666666667" style="15"/>
    <col min="3799" max="3799" width="10.6333333333333" style="15" hidden="1" customWidth="1"/>
    <col min="3800" max="3800" width="40.9083333333333" style="15" customWidth="1"/>
    <col min="3801" max="3801" width="16.0916666666667" style="15" customWidth="1"/>
    <col min="3802" max="3802" width="15.725" style="15" customWidth="1"/>
    <col min="3803" max="3803" width="13.3666666666667" style="15" customWidth="1"/>
    <col min="3804" max="3804" width="22.725" style="15" customWidth="1"/>
    <col min="3805" max="4050" width="9.09166666666667" style="15" customWidth="1"/>
    <col min="4051" max="4054" width="9.09166666666667" style="15"/>
    <col min="4055" max="4055" width="10.6333333333333" style="15" hidden="1" customWidth="1"/>
    <col min="4056" max="4056" width="40.9083333333333" style="15" customWidth="1"/>
    <col min="4057" max="4057" width="16.0916666666667" style="15" customWidth="1"/>
    <col min="4058" max="4058" width="15.725" style="15" customWidth="1"/>
    <col min="4059" max="4059" width="13.3666666666667" style="15" customWidth="1"/>
    <col min="4060" max="4060" width="22.725" style="15" customWidth="1"/>
    <col min="4061" max="4306" width="9.09166666666667" style="15" customWidth="1"/>
    <col min="4307" max="4310" width="9.09166666666667" style="15"/>
    <col min="4311" max="4311" width="10.6333333333333" style="15" hidden="1" customWidth="1"/>
    <col min="4312" max="4312" width="40.9083333333333" style="15" customWidth="1"/>
    <col min="4313" max="4313" width="16.0916666666667" style="15" customWidth="1"/>
    <col min="4314" max="4314" width="15.725" style="15" customWidth="1"/>
    <col min="4315" max="4315" width="13.3666666666667" style="15" customWidth="1"/>
    <col min="4316" max="4316" width="22.725" style="15" customWidth="1"/>
    <col min="4317" max="4562" width="9.09166666666667" style="15" customWidth="1"/>
    <col min="4563" max="4566" width="9.09166666666667" style="15"/>
    <col min="4567" max="4567" width="10.6333333333333" style="15" hidden="1" customWidth="1"/>
    <col min="4568" max="4568" width="40.9083333333333" style="15" customWidth="1"/>
    <col min="4569" max="4569" width="16.0916666666667" style="15" customWidth="1"/>
    <col min="4570" max="4570" width="15.725" style="15" customWidth="1"/>
    <col min="4571" max="4571" width="13.3666666666667" style="15" customWidth="1"/>
    <col min="4572" max="4572" width="22.725" style="15" customWidth="1"/>
    <col min="4573" max="4818" width="9.09166666666667" style="15" customWidth="1"/>
    <col min="4819" max="4822" width="9.09166666666667" style="15"/>
    <col min="4823" max="4823" width="10.6333333333333" style="15" hidden="1" customWidth="1"/>
    <col min="4824" max="4824" width="40.9083333333333" style="15" customWidth="1"/>
    <col min="4825" max="4825" width="16.0916666666667" style="15" customWidth="1"/>
    <col min="4826" max="4826" width="15.725" style="15" customWidth="1"/>
    <col min="4827" max="4827" width="13.3666666666667" style="15" customWidth="1"/>
    <col min="4828" max="4828" width="22.725" style="15" customWidth="1"/>
    <col min="4829" max="5074" width="9.09166666666667" style="15" customWidth="1"/>
    <col min="5075" max="5078" width="9.09166666666667" style="15"/>
    <col min="5079" max="5079" width="10.6333333333333" style="15" hidden="1" customWidth="1"/>
    <col min="5080" max="5080" width="40.9083333333333" style="15" customWidth="1"/>
    <col min="5081" max="5081" width="16.0916666666667" style="15" customWidth="1"/>
    <col min="5082" max="5082" width="15.725" style="15" customWidth="1"/>
    <col min="5083" max="5083" width="13.3666666666667" style="15" customWidth="1"/>
    <col min="5084" max="5084" width="22.725" style="15" customWidth="1"/>
    <col min="5085" max="5330" width="9.09166666666667" style="15" customWidth="1"/>
    <col min="5331" max="5334" width="9.09166666666667" style="15"/>
    <col min="5335" max="5335" width="10.6333333333333" style="15" hidden="1" customWidth="1"/>
    <col min="5336" max="5336" width="40.9083333333333" style="15" customWidth="1"/>
    <col min="5337" max="5337" width="16.0916666666667" style="15" customWidth="1"/>
    <col min="5338" max="5338" width="15.725" style="15" customWidth="1"/>
    <col min="5339" max="5339" width="13.3666666666667" style="15" customWidth="1"/>
    <col min="5340" max="5340" width="22.725" style="15" customWidth="1"/>
    <col min="5341" max="5586" width="9.09166666666667" style="15" customWidth="1"/>
    <col min="5587" max="5590" width="9.09166666666667" style="15"/>
    <col min="5591" max="5591" width="10.6333333333333" style="15" hidden="1" customWidth="1"/>
    <col min="5592" max="5592" width="40.9083333333333" style="15" customWidth="1"/>
    <col min="5593" max="5593" width="16.0916666666667" style="15" customWidth="1"/>
    <col min="5594" max="5594" width="15.725" style="15" customWidth="1"/>
    <col min="5595" max="5595" width="13.3666666666667" style="15" customWidth="1"/>
    <col min="5596" max="5596" width="22.725" style="15" customWidth="1"/>
    <col min="5597" max="5842" width="9.09166666666667" style="15" customWidth="1"/>
    <col min="5843" max="5846" width="9.09166666666667" style="15"/>
    <col min="5847" max="5847" width="10.6333333333333" style="15" hidden="1" customWidth="1"/>
    <col min="5848" max="5848" width="40.9083333333333" style="15" customWidth="1"/>
    <col min="5849" max="5849" width="16.0916666666667" style="15" customWidth="1"/>
    <col min="5850" max="5850" width="15.725" style="15" customWidth="1"/>
    <col min="5851" max="5851" width="13.3666666666667" style="15" customWidth="1"/>
    <col min="5852" max="5852" width="22.725" style="15" customWidth="1"/>
    <col min="5853" max="6098" width="9.09166666666667" style="15" customWidth="1"/>
    <col min="6099" max="6102" width="9.09166666666667" style="15"/>
    <col min="6103" max="6103" width="10.6333333333333" style="15" hidden="1" customWidth="1"/>
    <col min="6104" max="6104" width="40.9083333333333" style="15" customWidth="1"/>
    <col min="6105" max="6105" width="16.0916666666667" style="15" customWidth="1"/>
    <col min="6106" max="6106" width="15.725" style="15" customWidth="1"/>
    <col min="6107" max="6107" width="13.3666666666667" style="15" customWidth="1"/>
    <col min="6108" max="6108" width="22.725" style="15" customWidth="1"/>
    <col min="6109" max="6354" width="9.09166666666667" style="15" customWidth="1"/>
    <col min="6355" max="6358" width="9.09166666666667" style="15"/>
    <col min="6359" max="6359" width="10.6333333333333" style="15" hidden="1" customWidth="1"/>
    <col min="6360" max="6360" width="40.9083333333333" style="15" customWidth="1"/>
    <col min="6361" max="6361" width="16.0916666666667" style="15" customWidth="1"/>
    <col min="6362" max="6362" width="15.725" style="15" customWidth="1"/>
    <col min="6363" max="6363" width="13.3666666666667" style="15" customWidth="1"/>
    <col min="6364" max="6364" width="22.725" style="15" customWidth="1"/>
    <col min="6365" max="6610" width="9.09166666666667" style="15" customWidth="1"/>
    <col min="6611" max="6614" width="9.09166666666667" style="15"/>
    <col min="6615" max="6615" width="10.6333333333333" style="15" hidden="1" customWidth="1"/>
    <col min="6616" max="6616" width="40.9083333333333" style="15" customWidth="1"/>
    <col min="6617" max="6617" width="16.0916666666667" style="15" customWidth="1"/>
    <col min="6618" max="6618" width="15.725" style="15" customWidth="1"/>
    <col min="6619" max="6619" width="13.3666666666667" style="15" customWidth="1"/>
    <col min="6620" max="6620" width="22.725" style="15" customWidth="1"/>
    <col min="6621" max="6866" width="9.09166666666667" style="15" customWidth="1"/>
    <col min="6867" max="6870" width="9.09166666666667" style="15"/>
    <col min="6871" max="6871" width="10.6333333333333" style="15" hidden="1" customWidth="1"/>
    <col min="6872" max="6872" width="40.9083333333333" style="15" customWidth="1"/>
    <col min="6873" max="6873" width="16.0916666666667" style="15" customWidth="1"/>
    <col min="6874" max="6874" width="15.725" style="15" customWidth="1"/>
    <col min="6875" max="6875" width="13.3666666666667" style="15" customWidth="1"/>
    <col min="6876" max="6876" width="22.725" style="15" customWidth="1"/>
    <col min="6877" max="7122" width="9.09166666666667" style="15" customWidth="1"/>
    <col min="7123" max="7126" width="9.09166666666667" style="15"/>
    <col min="7127" max="7127" width="10.6333333333333" style="15" hidden="1" customWidth="1"/>
    <col min="7128" max="7128" width="40.9083333333333" style="15" customWidth="1"/>
    <col min="7129" max="7129" width="16.0916666666667" style="15" customWidth="1"/>
    <col min="7130" max="7130" width="15.725" style="15" customWidth="1"/>
    <col min="7131" max="7131" width="13.3666666666667" style="15" customWidth="1"/>
    <col min="7132" max="7132" width="22.725" style="15" customWidth="1"/>
    <col min="7133" max="7378" width="9.09166666666667" style="15" customWidth="1"/>
    <col min="7379" max="7382" width="9.09166666666667" style="15"/>
    <col min="7383" max="7383" width="10.6333333333333" style="15" hidden="1" customWidth="1"/>
    <col min="7384" max="7384" width="40.9083333333333" style="15" customWidth="1"/>
    <col min="7385" max="7385" width="16.0916666666667" style="15" customWidth="1"/>
    <col min="7386" max="7386" width="15.725" style="15" customWidth="1"/>
    <col min="7387" max="7387" width="13.3666666666667" style="15" customWidth="1"/>
    <col min="7388" max="7388" width="22.725" style="15" customWidth="1"/>
    <col min="7389" max="7634" width="9.09166666666667" style="15" customWidth="1"/>
    <col min="7635" max="7638" width="9.09166666666667" style="15"/>
    <col min="7639" max="7639" width="10.6333333333333" style="15" hidden="1" customWidth="1"/>
    <col min="7640" max="7640" width="40.9083333333333" style="15" customWidth="1"/>
    <col min="7641" max="7641" width="16.0916666666667" style="15" customWidth="1"/>
    <col min="7642" max="7642" width="15.725" style="15" customWidth="1"/>
    <col min="7643" max="7643" width="13.3666666666667" style="15" customWidth="1"/>
    <col min="7644" max="7644" width="22.725" style="15" customWidth="1"/>
    <col min="7645" max="7890" width="9.09166666666667" style="15" customWidth="1"/>
    <col min="7891" max="7894" width="9.09166666666667" style="15"/>
    <col min="7895" max="7895" width="10.6333333333333" style="15" hidden="1" customWidth="1"/>
    <col min="7896" max="7896" width="40.9083333333333" style="15" customWidth="1"/>
    <col min="7897" max="7897" width="16.0916666666667" style="15" customWidth="1"/>
    <col min="7898" max="7898" width="15.725" style="15" customWidth="1"/>
    <col min="7899" max="7899" width="13.3666666666667" style="15" customWidth="1"/>
    <col min="7900" max="7900" width="22.725" style="15" customWidth="1"/>
    <col min="7901" max="8146" width="9.09166666666667" style="15" customWidth="1"/>
    <col min="8147" max="8150" width="9.09166666666667" style="15"/>
    <col min="8151" max="8151" width="10.6333333333333" style="15" hidden="1" customWidth="1"/>
    <col min="8152" max="8152" width="40.9083333333333" style="15" customWidth="1"/>
    <col min="8153" max="8153" width="16.0916666666667" style="15" customWidth="1"/>
    <col min="8154" max="8154" width="15.725" style="15" customWidth="1"/>
    <col min="8155" max="8155" width="13.3666666666667" style="15" customWidth="1"/>
    <col min="8156" max="8156" width="22.725" style="15" customWidth="1"/>
    <col min="8157" max="8402" width="9.09166666666667" style="15" customWidth="1"/>
    <col min="8403" max="8406" width="9.09166666666667" style="15"/>
    <col min="8407" max="8407" width="10.6333333333333" style="15" hidden="1" customWidth="1"/>
    <col min="8408" max="8408" width="40.9083333333333" style="15" customWidth="1"/>
    <col min="8409" max="8409" width="16.0916666666667" style="15" customWidth="1"/>
    <col min="8410" max="8410" width="15.725" style="15" customWidth="1"/>
    <col min="8411" max="8411" width="13.3666666666667" style="15" customWidth="1"/>
    <col min="8412" max="8412" width="22.725" style="15" customWidth="1"/>
    <col min="8413" max="8658" width="9.09166666666667" style="15" customWidth="1"/>
    <col min="8659" max="8662" width="9.09166666666667" style="15"/>
    <col min="8663" max="8663" width="10.6333333333333" style="15" hidden="1" customWidth="1"/>
    <col min="8664" max="8664" width="40.9083333333333" style="15" customWidth="1"/>
    <col min="8665" max="8665" width="16.0916666666667" style="15" customWidth="1"/>
    <col min="8666" max="8666" width="15.725" style="15" customWidth="1"/>
    <col min="8667" max="8667" width="13.3666666666667" style="15" customWidth="1"/>
    <col min="8668" max="8668" width="22.725" style="15" customWidth="1"/>
    <col min="8669" max="8914" width="9.09166666666667" style="15" customWidth="1"/>
    <col min="8915" max="8918" width="9.09166666666667" style="15"/>
    <col min="8919" max="8919" width="10.6333333333333" style="15" hidden="1" customWidth="1"/>
    <col min="8920" max="8920" width="40.9083333333333" style="15" customWidth="1"/>
    <col min="8921" max="8921" width="16.0916666666667" style="15" customWidth="1"/>
    <col min="8922" max="8922" width="15.725" style="15" customWidth="1"/>
    <col min="8923" max="8923" width="13.3666666666667" style="15" customWidth="1"/>
    <col min="8924" max="8924" width="22.725" style="15" customWidth="1"/>
    <col min="8925" max="9170" width="9.09166666666667" style="15" customWidth="1"/>
    <col min="9171" max="9174" width="9.09166666666667" style="15"/>
    <col min="9175" max="9175" width="10.6333333333333" style="15" hidden="1" customWidth="1"/>
    <col min="9176" max="9176" width="40.9083333333333" style="15" customWidth="1"/>
    <col min="9177" max="9177" width="16.0916666666667" style="15" customWidth="1"/>
    <col min="9178" max="9178" width="15.725" style="15" customWidth="1"/>
    <col min="9179" max="9179" width="13.3666666666667" style="15" customWidth="1"/>
    <col min="9180" max="9180" width="22.725" style="15" customWidth="1"/>
    <col min="9181" max="9426" width="9.09166666666667" style="15" customWidth="1"/>
    <col min="9427" max="9430" width="9.09166666666667" style="15"/>
    <col min="9431" max="9431" width="10.6333333333333" style="15" hidden="1" customWidth="1"/>
    <col min="9432" max="9432" width="40.9083333333333" style="15" customWidth="1"/>
    <col min="9433" max="9433" width="16.0916666666667" style="15" customWidth="1"/>
    <col min="9434" max="9434" width="15.725" style="15" customWidth="1"/>
    <col min="9435" max="9435" width="13.3666666666667" style="15" customWidth="1"/>
    <col min="9436" max="9436" width="22.725" style="15" customWidth="1"/>
    <col min="9437" max="9682" width="9.09166666666667" style="15" customWidth="1"/>
    <col min="9683" max="9686" width="9.09166666666667" style="15"/>
    <col min="9687" max="9687" width="10.6333333333333" style="15" hidden="1" customWidth="1"/>
    <col min="9688" max="9688" width="40.9083333333333" style="15" customWidth="1"/>
    <col min="9689" max="9689" width="16.0916666666667" style="15" customWidth="1"/>
    <col min="9690" max="9690" width="15.725" style="15" customWidth="1"/>
    <col min="9691" max="9691" width="13.3666666666667" style="15" customWidth="1"/>
    <col min="9692" max="9692" width="22.725" style="15" customWidth="1"/>
    <col min="9693" max="9938" width="9.09166666666667" style="15" customWidth="1"/>
    <col min="9939" max="9942" width="9.09166666666667" style="15"/>
    <col min="9943" max="9943" width="10.6333333333333" style="15" hidden="1" customWidth="1"/>
    <col min="9944" max="9944" width="40.9083333333333" style="15" customWidth="1"/>
    <col min="9945" max="9945" width="16.0916666666667" style="15" customWidth="1"/>
    <col min="9946" max="9946" width="15.725" style="15" customWidth="1"/>
    <col min="9947" max="9947" width="13.3666666666667" style="15" customWidth="1"/>
    <col min="9948" max="9948" width="22.725" style="15" customWidth="1"/>
    <col min="9949" max="10194" width="9.09166666666667" style="15" customWidth="1"/>
    <col min="10195" max="10198" width="9.09166666666667" style="15"/>
    <col min="10199" max="10199" width="10.6333333333333" style="15" hidden="1" customWidth="1"/>
    <col min="10200" max="10200" width="40.9083333333333" style="15" customWidth="1"/>
    <col min="10201" max="10201" width="16.0916666666667" style="15" customWidth="1"/>
    <col min="10202" max="10202" width="15.725" style="15" customWidth="1"/>
    <col min="10203" max="10203" width="13.3666666666667" style="15" customWidth="1"/>
    <col min="10204" max="10204" width="22.725" style="15" customWidth="1"/>
    <col min="10205" max="10450" width="9.09166666666667" style="15" customWidth="1"/>
    <col min="10451" max="10454" width="9.09166666666667" style="15"/>
    <col min="10455" max="10455" width="10.6333333333333" style="15" hidden="1" customWidth="1"/>
    <col min="10456" max="10456" width="40.9083333333333" style="15" customWidth="1"/>
    <col min="10457" max="10457" width="16.0916666666667" style="15" customWidth="1"/>
    <col min="10458" max="10458" width="15.725" style="15" customWidth="1"/>
    <col min="10459" max="10459" width="13.3666666666667" style="15" customWidth="1"/>
    <col min="10460" max="10460" width="22.725" style="15" customWidth="1"/>
    <col min="10461" max="10706" width="9.09166666666667" style="15" customWidth="1"/>
    <col min="10707" max="10710" width="9.09166666666667" style="15"/>
    <col min="10711" max="10711" width="10.6333333333333" style="15" hidden="1" customWidth="1"/>
    <col min="10712" max="10712" width="40.9083333333333" style="15" customWidth="1"/>
    <col min="10713" max="10713" width="16.0916666666667" style="15" customWidth="1"/>
    <col min="10714" max="10714" width="15.725" style="15" customWidth="1"/>
    <col min="10715" max="10715" width="13.3666666666667" style="15" customWidth="1"/>
    <col min="10716" max="10716" width="22.725" style="15" customWidth="1"/>
    <col min="10717" max="10962" width="9.09166666666667" style="15" customWidth="1"/>
    <col min="10963" max="10966" width="9.09166666666667" style="15"/>
    <col min="10967" max="10967" width="10.6333333333333" style="15" hidden="1" customWidth="1"/>
    <col min="10968" max="10968" width="40.9083333333333" style="15" customWidth="1"/>
    <col min="10969" max="10969" width="16.0916666666667" style="15" customWidth="1"/>
    <col min="10970" max="10970" width="15.725" style="15" customWidth="1"/>
    <col min="10971" max="10971" width="13.3666666666667" style="15" customWidth="1"/>
    <col min="10972" max="10972" width="22.725" style="15" customWidth="1"/>
    <col min="10973" max="11218" width="9.09166666666667" style="15" customWidth="1"/>
    <col min="11219" max="11222" width="9.09166666666667" style="15"/>
    <col min="11223" max="11223" width="10.6333333333333" style="15" hidden="1" customWidth="1"/>
    <col min="11224" max="11224" width="40.9083333333333" style="15" customWidth="1"/>
    <col min="11225" max="11225" width="16.0916666666667" style="15" customWidth="1"/>
    <col min="11226" max="11226" width="15.725" style="15" customWidth="1"/>
    <col min="11227" max="11227" width="13.3666666666667" style="15" customWidth="1"/>
    <col min="11228" max="11228" width="22.725" style="15" customWidth="1"/>
    <col min="11229" max="11474" width="9.09166666666667" style="15" customWidth="1"/>
    <col min="11475" max="11478" width="9.09166666666667" style="15"/>
    <col min="11479" max="11479" width="10.6333333333333" style="15" hidden="1" customWidth="1"/>
    <col min="11480" max="11480" width="40.9083333333333" style="15" customWidth="1"/>
    <col min="11481" max="11481" width="16.0916666666667" style="15" customWidth="1"/>
    <col min="11482" max="11482" width="15.725" style="15" customWidth="1"/>
    <col min="11483" max="11483" width="13.3666666666667" style="15" customWidth="1"/>
    <col min="11484" max="11484" width="22.725" style="15" customWidth="1"/>
    <col min="11485" max="11730" width="9.09166666666667" style="15" customWidth="1"/>
    <col min="11731" max="11734" width="9.09166666666667" style="15"/>
    <col min="11735" max="11735" width="10.6333333333333" style="15" hidden="1" customWidth="1"/>
    <col min="11736" max="11736" width="40.9083333333333" style="15" customWidth="1"/>
    <col min="11737" max="11737" width="16.0916666666667" style="15" customWidth="1"/>
    <col min="11738" max="11738" width="15.725" style="15" customWidth="1"/>
    <col min="11739" max="11739" width="13.3666666666667" style="15" customWidth="1"/>
    <col min="11740" max="11740" width="22.725" style="15" customWidth="1"/>
    <col min="11741" max="11986" width="9.09166666666667" style="15" customWidth="1"/>
    <col min="11987" max="11990" width="9.09166666666667" style="15"/>
    <col min="11991" max="11991" width="10.6333333333333" style="15" hidden="1" customWidth="1"/>
    <col min="11992" max="11992" width="40.9083333333333" style="15" customWidth="1"/>
    <col min="11993" max="11993" width="16.0916666666667" style="15" customWidth="1"/>
    <col min="11994" max="11994" width="15.725" style="15" customWidth="1"/>
    <col min="11995" max="11995" width="13.3666666666667" style="15" customWidth="1"/>
    <col min="11996" max="11996" width="22.725" style="15" customWidth="1"/>
    <col min="11997" max="12242" width="9.09166666666667" style="15" customWidth="1"/>
    <col min="12243" max="12246" width="9.09166666666667" style="15"/>
    <col min="12247" max="12247" width="10.6333333333333" style="15" hidden="1" customWidth="1"/>
    <col min="12248" max="12248" width="40.9083333333333" style="15" customWidth="1"/>
    <col min="12249" max="12249" width="16.0916666666667" style="15" customWidth="1"/>
    <col min="12250" max="12250" width="15.725" style="15" customWidth="1"/>
    <col min="12251" max="12251" width="13.3666666666667" style="15" customWidth="1"/>
    <col min="12252" max="12252" width="22.725" style="15" customWidth="1"/>
    <col min="12253" max="12498" width="9.09166666666667" style="15" customWidth="1"/>
    <col min="12499" max="12502" width="9.09166666666667" style="15"/>
    <col min="12503" max="12503" width="10.6333333333333" style="15" hidden="1" customWidth="1"/>
    <col min="12504" max="12504" width="40.9083333333333" style="15" customWidth="1"/>
    <col min="12505" max="12505" width="16.0916666666667" style="15" customWidth="1"/>
    <col min="12506" max="12506" width="15.725" style="15" customWidth="1"/>
    <col min="12507" max="12507" width="13.3666666666667" style="15" customWidth="1"/>
    <col min="12508" max="12508" width="22.725" style="15" customWidth="1"/>
    <col min="12509" max="12754" width="9.09166666666667" style="15" customWidth="1"/>
    <col min="12755" max="12758" width="9.09166666666667" style="15"/>
    <col min="12759" max="12759" width="10.6333333333333" style="15" hidden="1" customWidth="1"/>
    <col min="12760" max="12760" width="40.9083333333333" style="15" customWidth="1"/>
    <col min="12761" max="12761" width="16.0916666666667" style="15" customWidth="1"/>
    <col min="12762" max="12762" width="15.725" style="15" customWidth="1"/>
    <col min="12763" max="12763" width="13.3666666666667" style="15" customWidth="1"/>
    <col min="12764" max="12764" width="22.725" style="15" customWidth="1"/>
    <col min="12765" max="13010" width="9.09166666666667" style="15" customWidth="1"/>
    <col min="13011" max="13014" width="9.09166666666667" style="15"/>
    <col min="13015" max="13015" width="10.6333333333333" style="15" hidden="1" customWidth="1"/>
    <col min="13016" max="13016" width="40.9083333333333" style="15" customWidth="1"/>
    <col min="13017" max="13017" width="16.0916666666667" style="15" customWidth="1"/>
    <col min="13018" max="13018" width="15.725" style="15" customWidth="1"/>
    <col min="13019" max="13019" width="13.3666666666667" style="15" customWidth="1"/>
    <col min="13020" max="13020" width="22.725" style="15" customWidth="1"/>
    <col min="13021" max="13266" width="9.09166666666667" style="15" customWidth="1"/>
    <col min="13267" max="13270" width="9.09166666666667" style="15"/>
    <col min="13271" max="13271" width="10.6333333333333" style="15" hidden="1" customWidth="1"/>
    <col min="13272" max="13272" width="40.9083333333333" style="15" customWidth="1"/>
    <col min="13273" max="13273" width="16.0916666666667" style="15" customWidth="1"/>
    <col min="13274" max="13274" width="15.725" style="15" customWidth="1"/>
    <col min="13275" max="13275" width="13.3666666666667" style="15" customWidth="1"/>
    <col min="13276" max="13276" width="22.725" style="15" customWidth="1"/>
    <col min="13277" max="13522" width="9.09166666666667" style="15" customWidth="1"/>
    <col min="13523" max="13526" width="9.09166666666667" style="15"/>
    <col min="13527" max="13527" width="10.6333333333333" style="15" hidden="1" customWidth="1"/>
    <col min="13528" max="13528" width="40.9083333333333" style="15" customWidth="1"/>
    <col min="13529" max="13529" width="16.0916666666667" style="15" customWidth="1"/>
    <col min="13530" max="13530" width="15.725" style="15" customWidth="1"/>
    <col min="13531" max="13531" width="13.3666666666667" style="15" customWidth="1"/>
    <col min="13532" max="13532" width="22.725" style="15" customWidth="1"/>
    <col min="13533" max="13778" width="9.09166666666667" style="15" customWidth="1"/>
    <col min="13779" max="13782" width="9.09166666666667" style="15"/>
    <col min="13783" max="13783" width="10.6333333333333" style="15" hidden="1" customWidth="1"/>
    <col min="13784" max="13784" width="40.9083333333333" style="15" customWidth="1"/>
    <col min="13785" max="13785" width="16.0916666666667" style="15" customWidth="1"/>
    <col min="13786" max="13786" width="15.725" style="15" customWidth="1"/>
    <col min="13787" max="13787" width="13.3666666666667" style="15" customWidth="1"/>
    <col min="13788" max="13788" width="22.725" style="15" customWidth="1"/>
    <col min="13789" max="14034" width="9.09166666666667" style="15" customWidth="1"/>
    <col min="14035" max="14038" width="9.09166666666667" style="15"/>
    <col min="14039" max="14039" width="10.6333333333333" style="15" hidden="1" customWidth="1"/>
    <col min="14040" max="14040" width="40.9083333333333" style="15" customWidth="1"/>
    <col min="14041" max="14041" width="16.0916666666667" style="15" customWidth="1"/>
    <col min="14042" max="14042" width="15.725" style="15" customWidth="1"/>
    <col min="14043" max="14043" width="13.3666666666667" style="15" customWidth="1"/>
    <col min="14044" max="14044" width="22.725" style="15" customWidth="1"/>
    <col min="14045" max="14290" width="9.09166666666667" style="15" customWidth="1"/>
    <col min="14291" max="14294" width="9.09166666666667" style="15"/>
    <col min="14295" max="14295" width="10.6333333333333" style="15" hidden="1" customWidth="1"/>
    <col min="14296" max="14296" width="40.9083333333333" style="15" customWidth="1"/>
    <col min="14297" max="14297" width="16.0916666666667" style="15" customWidth="1"/>
    <col min="14298" max="14298" width="15.725" style="15" customWidth="1"/>
    <col min="14299" max="14299" width="13.3666666666667" style="15" customWidth="1"/>
    <col min="14300" max="14300" width="22.725" style="15" customWidth="1"/>
    <col min="14301" max="14546" width="9.09166666666667" style="15" customWidth="1"/>
    <col min="14547" max="14550" width="9.09166666666667" style="15"/>
    <col min="14551" max="14551" width="10.6333333333333" style="15" hidden="1" customWidth="1"/>
    <col min="14552" max="14552" width="40.9083333333333" style="15" customWidth="1"/>
    <col min="14553" max="14553" width="16.0916666666667" style="15" customWidth="1"/>
    <col min="14554" max="14554" width="15.725" style="15" customWidth="1"/>
    <col min="14555" max="14555" width="13.3666666666667" style="15" customWidth="1"/>
    <col min="14556" max="14556" width="22.725" style="15" customWidth="1"/>
    <col min="14557" max="14802" width="9.09166666666667" style="15" customWidth="1"/>
    <col min="14803" max="14806" width="9.09166666666667" style="15"/>
    <col min="14807" max="14807" width="10.6333333333333" style="15" hidden="1" customWidth="1"/>
    <col min="14808" max="14808" width="40.9083333333333" style="15" customWidth="1"/>
    <col min="14809" max="14809" width="16.0916666666667" style="15" customWidth="1"/>
    <col min="14810" max="14810" width="15.725" style="15" customWidth="1"/>
    <col min="14811" max="14811" width="13.3666666666667" style="15" customWidth="1"/>
    <col min="14812" max="14812" width="22.725" style="15" customWidth="1"/>
    <col min="14813" max="15058" width="9.09166666666667" style="15" customWidth="1"/>
    <col min="15059" max="15062" width="9.09166666666667" style="15"/>
    <col min="15063" max="15063" width="10.6333333333333" style="15" hidden="1" customWidth="1"/>
    <col min="15064" max="15064" width="40.9083333333333" style="15" customWidth="1"/>
    <col min="15065" max="15065" width="16.0916666666667" style="15" customWidth="1"/>
    <col min="15066" max="15066" width="15.725" style="15" customWidth="1"/>
    <col min="15067" max="15067" width="13.3666666666667" style="15" customWidth="1"/>
    <col min="15068" max="15068" width="22.725" style="15" customWidth="1"/>
    <col min="15069" max="15314" width="9.09166666666667" style="15" customWidth="1"/>
    <col min="15315" max="15318" width="9.09166666666667" style="15"/>
    <col min="15319" max="15319" width="10.6333333333333" style="15" hidden="1" customWidth="1"/>
    <col min="15320" max="15320" width="40.9083333333333" style="15" customWidth="1"/>
    <col min="15321" max="15321" width="16.0916666666667" style="15" customWidth="1"/>
    <col min="15322" max="15322" width="15.725" style="15" customWidth="1"/>
    <col min="15323" max="15323" width="13.3666666666667" style="15" customWidth="1"/>
    <col min="15324" max="15324" width="22.725" style="15" customWidth="1"/>
    <col min="15325" max="15570" width="9.09166666666667" style="15" customWidth="1"/>
    <col min="15571" max="15574" width="9.09166666666667" style="15"/>
    <col min="15575" max="15575" width="10.6333333333333" style="15" hidden="1" customWidth="1"/>
    <col min="15576" max="15576" width="40.9083333333333" style="15" customWidth="1"/>
    <col min="15577" max="15577" width="16.0916666666667" style="15" customWidth="1"/>
    <col min="15578" max="15578" width="15.725" style="15" customWidth="1"/>
    <col min="15579" max="15579" width="13.3666666666667" style="15" customWidth="1"/>
    <col min="15580" max="15580" width="22.725" style="15" customWidth="1"/>
    <col min="15581" max="15826" width="9.09166666666667" style="15" customWidth="1"/>
    <col min="15827" max="15830" width="9.09166666666667" style="15"/>
    <col min="15831" max="15831" width="10.6333333333333" style="15" hidden="1" customWidth="1"/>
    <col min="15832" max="15832" width="40.9083333333333" style="15" customWidth="1"/>
    <col min="15833" max="15833" width="16.0916666666667" style="15" customWidth="1"/>
    <col min="15834" max="15834" width="15.725" style="15" customWidth="1"/>
    <col min="15835" max="15835" width="13.3666666666667" style="15" customWidth="1"/>
    <col min="15836" max="15836" width="22.725" style="15" customWidth="1"/>
    <col min="15837" max="16082" width="9.09166666666667" style="15" customWidth="1"/>
    <col min="16083" max="16086" width="9.09166666666667" style="15"/>
    <col min="16087" max="16087" width="10.6333333333333" style="15" hidden="1" customWidth="1"/>
    <col min="16088" max="16088" width="40.9083333333333" style="15" customWidth="1"/>
    <col min="16089" max="16089" width="16.0916666666667" style="15" customWidth="1"/>
    <col min="16090" max="16090" width="15.725" style="15" customWidth="1"/>
    <col min="16091" max="16091" width="13.3666666666667" style="15" customWidth="1"/>
    <col min="16092" max="16092" width="22.725" style="15" customWidth="1"/>
    <col min="16093" max="16338" width="9.09166666666667" style="15" customWidth="1"/>
    <col min="16339" max="16342" width="9.09166666666667" style="15"/>
    <col min="16343" max="16384" width="9" style="15"/>
  </cols>
  <sheetData>
    <row r="1" spans="1:1">
      <c r="A1" s="15" t="s">
        <v>1578</v>
      </c>
    </row>
    <row r="2" s="316" customFormat="1" ht="30" customHeight="1" spans="1:9">
      <c r="A2" s="21" t="s">
        <v>1579</v>
      </c>
      <c r="B2" s="21"/>
      <c r="C2" s="21"/>
      <c r="D2" s="21"/>
      <c r="E2" s="21"/>
      <c r="F2" s="21"/>
      <c r="G2" s="21"/>
      <c r="H2" s="21"/>
      <c r="I2" s="21"/>
    </row>
    <row r="3" s="317" customFormat="1" ht="21" customHeight="1" spans="1:9">
      <c r="A3" s="318"/>
      <c r="I3" s="324" t="s">
        <v>27</v>
      </c>
    </row>
    <row r="4" s="316" customFormat="1" ht="26" customHeight="1" spans="1:9">
      <c r="A4" s="176" t="s">
        <v>1580</v>
      </c>
      <c r="B4" s="177" t="s">
        <v>1581</v>
      </c>
      <c r="C4" s="177" t="s">
        <v>1582</v>
      </c>
      <c r="D4" s="177" t="s">
        <v>1583</v>
      </c>
      <c r="E4" s="177" t="s">
        <v>1584</v>
      </c>
      <c r="F4" s="177" t="s">
        <v>1585</v>
      </c>
      <c r="G4" s="177" t="s">
        <v>1586</v>
      </c>
      <c r="H4" s="177" t="s">
        <v>1587</v>
      </c>
      <c r="I4" s="177" t="s">
        <v>1588</v>
      </c>
    </row>
    <row r="5" ht="18" customHeight="1" spans="1:9">
      <c r="A5" s="319" t="s">
        <v>1093</v>
      </c>
      <c r="B5" s="320">
        <f t="shared" ref="B5:H5" si="0">SUM(B6,B7,B8)</f>
        <v>58105</v>
      </c>
      <c r="C5" s="320">
        <f t="shared" si="0"/>
        <v>3899</v>
      </c>
      <c r="D5" s="320">
        <f t="shared" si="0"/>
        <v>5504</v>
      </c>
      <c r="E5" s="320">
        <f t="shared" si="0"/>
        <v>5697</v>
      </c>
      <c r="F5" s="320">
        <f t="shared" si="0"/>
        <v>4963</v>
      </c>
      <c r="G5" s="320">
        <f t="shared" si="0"/>
        <v>3439</v>
      </c>
      <c r="H5" s="320">
        <f t="shared" si="0"/>
        <v>1742</v>
      </c>
      <c r="I5" s="320"/>
    </row>
    <row r="6" ht="18" customHeight="1" spans="1:9">
      <c r="A6" s="178" t="s">
        <v>1589</v>
      </c>
      <c r="B6" s="320">
        <v>1721</v>
      </c>
      <c r="C6" s="320">
        <v>758</v>
      </c>
      <c r="D6" s="320">
        <v>774</v>
      </c>
      <c r="E6" s="320">
        <v>464</v>
      </c>
      <c r="F6" s="320">
        <v>719</v>
      </c>
      <c r="G6" s="320">
        <v>528</v>
      </c>
      <c r="H6" s="320">
        <v>385</v>
      </c>
      <c r="I6" s="320"/>
    </row>
    <row r="7" ht="18" customHeight="1" spans="1:9">
      <c r="A7" s="178" t="s">
        <v>1590</v>
      </c>
      <c r="B7" s="320">
        <v>49804</v>
      </c>
      <c r="C7" s="320">
        <v>2615</v>
      </c>
      <c r="D7" s="320">
        <v>3910</v>
      </c>
      <c r="E7" s="320">
        <v>4399</v>
      </c>
      <c r="F7" s="320">
        <v>3357</v>
      </c>
      <c r="G7" s="320">
        <v>2568</v>
      </c>
      <c r="H7" s="320">
        <v>1347</v>
      </c>
      <c r="I7" s="320"/>
    </row>
    <row r="8" ht="18" customHeight="1" spans="1:9">
      <c r="A8" s="321" t="s">
        <v>1591</v>
      </c>
      <c r="B8" s="320">
        <f>SUM(B9,B12,B15,B18,B21:B35)</f>
        <v>6580</v>
      </c>
      <c r="C8" s="320">
        <f t="shared" ref="C8:H8" si="1">SUM(C9,C12,C15,C18,C21:C35)</f>
        <v>526</v>
      </c>
      <c r="D8" s="320">
        <f t="shared" si="1"/>
        <v>820</v>
      </c>
      <c r="E8" s="320">
        <f t="shared" si="1"/>
        <v>834</v>
      </c>
      <c r="F8" s="320">
        <f t="shared" si="1"/>
        <v>887</v>
      </c>
      <c r="G8" s="320">
        <f t="shared" si="1"/>
        <v>343</v>
      </c>
      <c r="H8" s="320">
        <f t="shared" si="1"/>
        <v>10</v>
      </c>
      <c r="I8" s="320"/>
    </row>
    <row r="9" ht="18" customHeight="1" spans="1:9">
      <c r="A9" s="321" t="s">
        <v>1592</v>
      </c>
      <c r="B9" s="320">
        <v>158</v>
      </c>
      <c r="C9" s="320">
        <v>26</v>
      </c>
      <c r="D9" s="320">
        <v>35</v>
      </c>
      <c r="E9" s="320">
        <v>19</v>
      </c>
      <c r="F9" s="320">
        <v>20</v>
      </c>
      <c r="G9" s="320">
        <v>32</v>
      </c>
      <c r="H9" s="320">
        <v>10</v>
      </c>
      <c r="I9" s="320"/>
    </row>
    <row r="10" ht="18" customHeight="1" spans="1:9">
      <c r="A10" s="322" t="s">
        <v>1593</v>
      </c>
      <c r="B10" s="320"/>
      <c r="C10" s="320"/>
      <c r="D10" s="320"/>
      <c r="E10" s="320"/>
      <c r="F10" s="320"/>
      <c r="G10" s="320"/>
      <c r="H10" s="320"/>
      <c r="I10" s="320"/>
    </row>
    <row r="11" ht="18" customHeight="1" spans="1:9">
      <c r="A11" s="322" t="s">
        <v>1594</v>
      </c>
      <c r="B11" s="320"/>
      <c r="C11" s="320"/>
      <c r="D11" s="320"/>
      <c r="E11" s="320"/>
      <c r="F11" s="320"/>
      <c r="G11" s="320"/>
      <c r="H11" s="320"/>
      <c r="I11" s="320"/>
    </row>
    <row r="12" ht="18" customHeight="1" spans="1:9">
      <c r="A12" s="321" t="s">
        <v>1595</v>
      </c>
      <c r="B12" s="320">
        <v>60</v>
      </c>
      <c r="C12" s="320"/>
      <c r="D12" s="320"/>
      <c r="E12" s="320"/>
      <c r="F12" s="320"/>
      <c r="G12" s="320"/>
      <c r="H12" s="320"/>
      <c r="I12" s="320"/>
    </row>
    <row r="13" ht="18" customHeight="1" spans="1:9">
      <c r="A13" s="322" t="s">
        <v>1593</v>
      </c>
      <c r="B13" s="320"/>
      <c r="C13" s="320"/>
      <c r="D13" s="320"/>
      <c r="E13" s="320"/>
      <c r="F13" s="320"/>
      <c r="G13" s="320"/>
      <c r="H13" s="320"/>
      <c r="I13" s="320"/>
    </row>
    <row r="14" ht="18" customHeight="1" spans="1:9">
      <c r="A14" s="322" t="s">
        <v>1594</v>
      </c>
      <c r="B14" s="320"/>
      <c r="C14" s="320"/>
      <c r="D14" s="320"/>
      <c r="E14" s="320"/>
      <c r="F14" s="320"/>
      <c r="G14" s="320"/>
      <c r="H14" s="320"/>
      <c r="I14" s="320"/>
    </row>
    <row r="15" ht="18" customHeight="1" spans="1:9">
      <c r="A15" s="321" t="s">
        <v>1596</v>
      </c>
      <c r="B15" s="320">
        <v>260</v>
      </c>
      <c r="C15" s="320"/>
      <c r="D15" s="320"/>
      <c r="E15" s="320"/>
      <c r="F15" s="320"/>
      <c r="G15" s="320"/>
      <c r="H15" s="320"/>
      <c r="I15" s="320"/>
    </row>
    <row r="16" ht="18" customHeight="1" spans="1:9">
      <c r="A16" s="322" t="s">
        <v>1593</v>
      </c>
      <c r="B16" s="320"/>
      <c r="C16" s="320"/>
      <c r="D16" s="320"/>
      <c r="E16" s="320"/>
      <c r="F16" s="320"/>
      <c r="G16" s="320"/>
      <c r="H16" s="320"/>
      <c r="I16" s="320"/>
    </row>
    <row r="17" ht="18" customHeight="1" spans="1:9">
      <c r="A17" s="322" t="s">
        <v>1594</v>
      </c>
      <c r="B17" s="320"/>
      <c r="C17" s="320"/>
      <c r="D17" s="320"/>
      <c r="E17" s="320"/>
      <c r="F17" s="320"/>
      <c r="G17" s="320"/>
      <c r="H17" s="320"/>
      <c r="I17" s="320"/>
    </row>
    <row r="18" ht="18" customHeight="1" spans="1:9">
      <c r="A18" s="321" t="s">
        <v>1597</v>
      </c>
      <c r="B18" s="320">
        <v>350</v>
      </c>
      <c r="C18" s="320"/>
      <c r="D18" s="320"/>
      <c r="E18" s="320"/>
      <c r="F18" s="320"/>
      <c r="G18" s="320"/>
      <c r="H18" s="320"/>
      <c r="I18" s="320"/>
    </row>
    <row r="19" ht="18" customHeight="1" spans="1:9">
      <c r="A19" s="322" t="s">
        <v>1593</v>
      </c>
      <c r="B19" s="320"/>
      <c r="C19" s="320"/>
      <c r="D19" s="320"/>
      <c r="E19" s="320"/>
      <c r="F19" s="320"/>
      <c r="G19" s="320"/>
      <c r="H19" s="320"/>
      <c r="I19" s="320"/>
    </row>
    <row r="20" ht="18" customHeight="1" spans="1:9">
      <c r="A20" s="322" t="s">
        <v>1594</v>
      </c>
      <c r="B20" s="320"/>
      <c r="C20" s="320"/>
      <c r="D20" s="320"/>
      <c r="E20" s="320"/>
      <c r="F20" s="320"/>
      <c r="G20" s="320"/>
      <c r="H20" s="320"/>
      <c r="I20" s="320"/>
    </row>
    <row r="21" ht="18" customHeight="1" spans="1:9">
      <c r="A21" s="321" t="s">
        <v>1598</v>
      </c>
      <c r="B21" s="320">
        <v>0</v>
      </c>
      <c r="C21" s="320"/>
      <c r="D21" s="320"/>
      <c r="E21" s="320"/>
      <c r="F21" s="320"/>
      <c r="G21" s="320"/>
      <c r="H21" s="320"/>
      <c r="I21" s="320"/>
    </row>
    <row r="22" ht="18" customHeight="1" spans="1:9">
      <c r="A22" s="321" t="s">
        <v>1599</v>
      </c>
      <c r="B22" s="320">
        <v>500</v>
      </c>
      <c r="C22" s="320"/>
      <c r="D22" s="320"/>
      <c r="E22" s="320"/>
      <c r="F22" s="320"/>
      <c r="G22" s="320"/>
      <c r="H22" s="320"/>
      <c r="I22" s="320"/>
    </row>
    <row r="23" ht="18" customHeight="1" spans="1:9">
      <c r="A23" s="321" t="s">
        <v>1600</v>
      </c>
      <c r="B23" s="320">
        <v>350</v>
      </c>
      <c r="C23" s="320"/>
      <c r="D23" s="320"/>
      <c r="E23" s="320"/>
      <c r="F23" s="320"/>
      <c r="G23" s="320"/>
      <c r="H23" s="320"/>
      <c r="I23" s="320"/>
    </row>
    <row r="24" ht="18" customHeight="1" spans="1:9">
      <c r="A24" s="321" t="s">
        <v>1601</v>
      </c>
      <c r="B24" s="320">
        <v>1500</v>
      </c>
      <c r="C24" s="320"/>
      <c r="D24" s="320"/>
      <c r="E24" s="320"/>
      <c r="F24" s="320"/>
      <c r="G24" s="320"/>
      <c r="H24" s="320"/>
      <c r="I24" s="320"/>
    </row>
    <row r="25" ht="18" customHeight="1" spans="1:9">
      <c r="A25" s="321" t="s">
        <v>1602</v>
      </c>
      <c r="B25" s="320">
        <v>2000</v>
      </c>
      <c r="C25" s="320"/>
      <c r="D25" s="320"/>
      <c r="E25" s="320"/>
      <c r="F25" s="320"/>
      <c r="G25" s="320"/>
      <c r="H25" s="320"/>
      <c r="I25" s="320"/>
    </row>
    <row r="26" ht="18" customHeight="1" spans="1:9">
      <c r="A26" s="321" t="s">
        <v>1603</v>
      </c>
      <c r="B26" s="320">
        <v>1402</v>
      </c>
      <c r="C26" s="320">
        <v>500</v>
      </c>
      <c r="D26" s="320">
        <v>785</v>
      </c>
      <c r="E26" s="320">
        <v>815</v>
      </c>
      <c r="F26" s="320">
        <v>867</v>
      </c>
      <c r="G26" s="320">
        <v>311</v>
      </c>
      <c r="H26" s="320"/>
      <c r="I26" s="320"/>
    </row>
    <row r="27" ht="18" customHeight="1" spans="1:9">
      <c r="A27" s="321" t="s">
        <v>1604</v>
      </c>
      <c r="B27" s="320"/>
      <c r="C27" s="320"/>
      <c r="D27" s="320"/>
      <c r="E27" s="320"/>
      <c r="F27" s="320"/>
      <c r="G27" s="320"/>
      <c r="H27" s="320"/>
      <c r="I27" s="320"/>
    </row>
    <row r="28" ht="18" customHeight="1" spans="1:9">
      <c r="A28" s="321" t="s">
        <v>1605</v>
      </c>
      <c r="B28" s="320"/>
      <c r="C28" s="320"/>
      <c r="D28" s="320"/>
      <c r="E28" s="320"/>
      <c r="F28" s="320"/>
      <c r="G28" s="323"/>
      <c r="H28" s="320"/>
      <c r="I28" s="320"/>
    </row>
    <row r="29" ht="18" customHeight="1" spans="1:9">
      <c r="A29" s="321" t="s">
        <v>1606</v>
      </c>
      <c r="B29" s="320"/>
      <c r="C29" s="320"/>
      <c r="D29" s="320">
        <v>0</v>
      </c>
      <c r="E29" s="320">
        <v>0</v>
      </c>
      <c r="F29" s="320"/>
      <c r="G29" s="320"/>
      <c r="H29" s="320"/>
      <c r="I29" s="320"/>
    </row>
    <row r="30" ht="18" customHeight="1" spans="1:9">
      <c r="A30" s="321" t="s">
        <v>1607</v>
      </c>
      <c r="B30" s="320"/>
      <c r="C30" s="320"/>
      <c r="D30" s="320"/>
      <c r="E30" s="320"/>
      <c r="F30" s="320"/>
      <c r="G30" s="320"/>
      <c r="H30" s="320"/>
      <c r="I30" s="320"/>
    </row>
    <row r="31" ht="18" customHeight="1" spans="1:9">
      <c r="A31" s="321" t="s">
        <v>1608</v>
      </c>
      <c r="B31" s="320"/>
      <c r="C31" s="320"/>
      <c r="D31" s="320"/>
      <c r="E31" s="320"/>
      <c r="F31" s="320"/>
      <c r="G31" s="320"/>
      <c r="H31" s="320"/>
      <c r="I31" s="320"/>
    </row>
    <row r="32" ht="18" customHeight="1" spans="1:9">
      <c r="A32" s="321" t="s">
        <v>1609</v>
      </c>
      <c r="B32" s="320"/>
      <c r="C32" s="320"/>
      <c r="D32" s="320"/>
      <c r="E32" s="320"/>
      <c r="F32" s="320"/>
      <c r="G32" s="320"/>
      <c r="H32" s="320"/>
      <c r="I32" s="320"/>
    </row>
    <row r="33" ht="18" customHeight="1" spans="1:9">
      <c r="A33" s="321" t="s">
        <v>1610</v>
      </c>
      <c r="B33" s="320"/>
      <c r="C33" s="320"/>
      <c r="D33" s="320"/>
      <c r="E33" s="320"/>
      <c r="F33" s="320"/>
      <c r="G33" s="320"/>
      <c r="H33" s="320"/>
      <c r="I33" s="320"/>
    </row>
    <row r="34" ht="18" customHeight="1" spans="1:9">
      <c r="A34" s="321" t="s">
        <v>1611</v>
      </c>
      <c r="B34" s="320"/>
      <c r="C34" s="320"/>
      <c r="D34" s="320"/>
      <c r="E34" s="320"/>
      <c r="F34" s="320"/>
      <c r="G34" s="320"/>
      <c r="H34" s="320"/>
      <c r="I34" s="320"/>
    </row>
    <row r="35" ht="18" customHeight="1" spans="1:9">
      <c r="A35" s="321" t="s">
        <v>1612</v>
      </c>
      <c r="B35" s="320"/>
      <c r="C35" s="320"/>
      <c r="D35" s="320"/>
      <c r="E35" s="320"/>
      <c r="F35" s="320"/>
      <c r="G35" s="320"/>
      <c r="H35" s="320"/>
      <c r="I35" s="320"/>
    </row>
  </sheetData>
  <mergeCells count="1">
    <mergeCell ref="A2:I2"/>
  </mergeCells>
  <printOptions horizontalCentered="1"/>
  <pageMargins left="0.590277777777778" right="0.590277777777778" top="0.668055555555556" bottom="0.55" header="0.118055555555556" footer="0.279166666666667"/>
  <pageSetup paperSize="9" scale="77" fitToHeight="0" orientation="portrait"/>
  <headerFooter alignWithMargins="0" scaleWithDoc="0">
    <oddFooter>&amp;C第 &amp;P 页，共 &amp;N 页</oddFooter>
    <evenFooter>&amp;L- &amp;P-</even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2"/>
  <sheetViews>
    <sheetView showZeros="0" view="pageBreakPreview" zoomScale="110" zoomScaleNormal="100" workbookViewId="0">
      <pane xSplit="1" ySplit="3" topLeftCell="B7" activePane="bottomRight" state="frozen"/>
      <selection/>
      <selection pane="topRight"/>
      <selection pane="bottomLeft"/>
      <selection pane="bottomRight" activeCell="I11" sqref="I11"/>
    </sheetView>
  </sheetViews>
  <sheetFormatPr defaultColWidth="18" defaultRowHeight="14.25" outlineLevelCol="6"/>
  <cols>
    <col min="1" max="1" width="12.2" style="281" customWidth="1"/>
    <col min="2" max="2" width="15.05" style="282" customWidth="1"/>
    <col min="3" max="5" width="18" style="282" customWidth="1"/>
    <col min="6" max="7" width="18" style="283" customWidth="1"/>
    <col min="8" max="16384" width="18" style="282"/>
  </cols>
  <sheetData>
    <row r="1" s="277" customFormat="1" ht="19.5" customHeight="1" spans="1:7">
      <c r="A1" s="284" t="s">
        <v>1613</v>
      </c>
      <c r="B1" s="285">
        <f t="array" ref="B1">IF(SUMPRODUCT(ISTEXT(C6:C12)*ROW(C6:C12))&gt;0,"录入了非数字，请检查 "&amp;IFERROR(ADDRESS(SUMPRODUCT(MAX(ISTEXT(C6:C12)*ROW(C6:C12))),3)&amp;" 单元格！",0),IF(SUMPRODUCT(ISTEXT(D6:D12)*ROW(D6:D12))&gt;0,"录入了非数字，请检查 "&amp;IFERROR(ADDRESS(SUMPRODUCT(MAX(ISTEXT(D6:D12)*ROW(D6:D12))),4)&amp;" 单元格！",0),IF(SUMPRODUCT(ISTEXT(E6:E12)*ROW(E6:E12))&gt;0,"录入了非数字，请检查 "&amp;IFERROR(ADDRESS(SUMPRODUCT(MAX((ISTEXT(E6:E12)*ROW(E6:E12)))),5)&amp;" 单元格！",0),IF(SUMPRODUCT(ISERROR(C12:E12)*COLUMN(C12:E12))&gt;0,"录入了错误值，请检查 "&amp;IFERROR(CHAR(SUMPRODUCT(MAX(ISERROR(C12:E12)*COLUMN(C12:E12)))+64)&amp;" 列！",0),0))))</f>
        <v>0</v>
      </c>
      <c r="F1" s="286"/>
      <c r="G1" s="286"/>
    </row>
    <row r="2" s="278" customFormat="1" ht="23.25" spans="1:7">
      <c r="A2" s="287" t="s">
        <v>1614</v>
      </c>
      <c r="B2" s="287"/>
      <c r="C2" s="287"/>
      <c r="D2" s="287"/>
      <c r="E2" s="287"/>
      <c r="F2" s="287"/>
      <c r="G2" s="287"/>
    </row>
    <row r="3" s="279" customFormat="1" ht="19.5" customHeight="1" spans="1:7">
      <c r="A3" s="288"/>
      <c r="F3" s="289" t="s">
        <v>27</v>
      </c>
      <c r="G3" s="289"/>
    </row>
    <row r="4" s="279" customFormat="1" ht="51.6" customHeight="1" spans="1:7">
      <c r="A4" s="290" t="s">
        <v>1615</v>
      </c>
      <c r="B4" s="291"/>
      <c r="C4" s="292" t="s">
        <v>1616</v>
      </c>
      <c r="D4" s="293" t="s">
        <v>1617</v>
      </c>
      <c r="E4" s="294" t="s">
        <v>1618</v>
      </c>
      <c r="F4" s="295"/>
      <c r="G4" s="296"/>
    </row>
    <row r="5" s="279" customFormat="1" ht="51.6" customHeight="1" spans="1:7">
      <c r="A5" s="297"/>
      <c r="B5" s="298"/>
      <c r="C5" s="299"/>
      <c r="D5" s="300"/>
      <c r="E5" s="301" t="s">
        <v>1619</v>
      </c>
      <c r="F5" s="302" t="s">
        <v>1620</v>
      </c>
      <c r="G5" s="302" t="s">
        <v>1621</v>
      </c>
    </row>
    <row r="6" customFormat="1" ht="51.6" hidden="1" customHeight="1" spans="3:5">
      <c r="C6" s="303"/>
      <c r="D6" s="303"/>
      <c r="E6" s="303"/>
    </row>
    <row r="7" s="279" customFormat="1" ht="44.4" customHeight="1" spans="1:7">
      <c r="A7" s="304" t="s">
        <v>1622</v>
      </c>
      <c r="B7" s="305"/>
      <c r="C7" s="306"/>
      <c r="D7" s="307">
        <v>2</v>
      </c>
      <c r="E7" s="308"/>
      <c r="F7" s="309">
        <f ca="1" t="shared" ref="F7:F12" si="0">IFERROR(OFFSET(F7,0,-1)/OFFSET(F7,0,-3),)</f>
        <v>0</v>
      </c>
      <c r="G7" s="309">
        <f ca="1" t="shared" ref="G7:G12" si="1">IFERROR(OFFSET(G7,0,-2)/OFFSET(G7,0,-3),)</f>
        <v>0</v>
      </c>
    </row>
    <row r="8" s="279" customFormat="1" ht="44.4" customHeight="1" spans="1:7">
      <c r="A8" s="310" t="s">
        <v>1623</v>
      </c>
      <c r="B8" s="311" t="s">
        <v>1624</v>
      </c>
      <c r="C8" s="312">
        <f>SUM(C9:C10)</f>
        <v>472</v>
      </c>
      <c r="D8" s="312">
        <f>SUM(D9:D10)</f>
        <v>558</v>
      </c>
      <c r="E8" s="312">
        <f>SUM(E9:E10)</f>
        <v>486</v>
      </c>
      <c r="F8" s="309">
        <f ca="1" t="shared" si="0"/>
        <v>1.02966101694915</v>
      </c>
      <c r="G8" s="309">
        <f ca="1" t="shared" si="1"/>
        <v>0.870967741935484</v>
      </c>
    </row>
    <row r="9" s="279" customFormat="1" ht="44.4" customHeight="1" spans="1:7">
      <c r="A9" s="310"/>
      <c r="B9" s="311" t="s">
        <v>1625</v>
      </c>
      <c r="C9" s="306">
        <v>137</v>
      </c>
      <c r="D9" s="306">
        <v>124</v>
      </c>
      <c r="E9" s="306">
        <v>106</v>
      </c>
      <c r="F9" s="309">
        <f ca="1" t="shared" si="0"/>
        <v>0.773722627737226</v>
      </c>
      <c r="G9" s="309">
        <f ca="1" t="shared" si="1"/>
        <v>0.854838709677419</v>
      </c>
    </row>
    <row r="10" s="279" customFormat="1" ht="44.4" customHeight="1" spans="1:7">
      <c r="A10" s="310"/>
      <c r="B10" s="311" t="s">
        <v>1626</v>
      </c>
      <c r="C10" s="306">
        <v>335</v>
      </c>
      <c r="D10" s="306">
        <v>434</v>
      </c>
      <c r="E10" s="306">
        <v>380</v>
      </c>
      <c r="F10" s="309">
        <f ca="1" t="shared" si="0"/>
        <v>1.13432835820896</v>
      </c>
      <c r="G10" s="309">
        <f ca="1" t="shared" si="1"/>
        <v>0.875576036866359</v>
      </c>
    </row>
    <row r="11" s="279" customFormat="1" ht="44.4" customHeight="1" spans="1:7">
      <c r="A11" s="304" t="s">
        <v>1627</v>
      </c>
      <c r="B11" s="305"/>
      <c r="C11" s="306">
        <v>81</v>
      </c>
      <c r="D11" s="306">
        <v>60</v>
      </c>
      <c r="E11" s="306">
        <v>80</v>
      </c>
      <c r="F11" s="309">
        <f ca="1" t="shared" si="0"/>
        <v>0.987654320987654</v>
      </c>
      <c r="G11" s="309">
        <f ca="1" t="shared" si="1"/>
        <v>1.33333333333333</v>
      </c>
    </row>
    <row r="12" s="280" customFormat="1" ht="44.4" customHeight="1" spans="1:7">
      <c r="A12" s="313" t="s">
        <v>1333</v>
      </c>
      <c r="B12" s="314"/>
      <c r="C12" s="315">
        <f>SUM(C7,C8,C11)</f>
        <v>553</v>
      </c>
      <c r="D12" s="315">
        <f>SUM(D7,D8,D11)</f>
        <v>620</v>
      </c>
      <c r="E12" s="315">
        <f>SUM(E7,E8,E11)</f>
        <v>566</v>
      </c>
      <c r="F12" s="309">
        <f ca="1" t="shared" si="0"/>
        <v>1.02350813743219</v>
      </c>
      <c r="G12" s="309">
        <f ca="1" t="shared" si="1"/>
        <v>0.912903225806452</v>
      </c>
    </row>
  </sheetData>
  <mergeCells count="10">
    <mergeCell ref="A2:G2"/>
    <mergeCell ref="F3:G3"/>
    <mergeCell ref="E4:G4"/>
    <mergeCell ref="A7:B7"/>
    <mergeCell ref="A11:B11"/>
    <mergeCell ref="A12:B12"/>
    <mergeCell ref="A8:A10"/>
    <mergeCell ref="C4:C5"/>
    <mergeCell ref="D4:D5"/>
    <mergeCell ref="A4:B5"/>
  </mergeCells>
  <printOptions horizontalCentered="1"/>
  <pageMargins left="0.590277777777778" right="0.590277777777778" top="0.668055555555556" bottom="0.55" header="0.118055555555556" footer="0.279166666666667"/>
  <pageSetup paperSize="9" scale="78" fitToHeight="0" orientation="portrait"/>
  <headerFooter alignWithMargins="0" scaleWithDoc="0">
    <oddFooter>&amp;C第 &amp;P 页，共 &amp;N 页</oddFooter>
    <evenFooter>&amp;L- &amp;P-</even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7"/>
  <sheetViews>
    <sheetView showZeros="0" view="pageBreakPreview" zoomScale="115" zoomScaleNormal="100" workbookViewId="0">
      <pane xSplit="1" ySplit="3" topLeftCell="B23" activePane="bottomRight" state="frozen"/>
      <selection/>
      <selection pane="topRight"/>
      <selection pane="bottomLeft"/>
      <selection pane="bottomRight" activeCell="L34" sqref="L34"/>
    </sheetView>
  </sheetViews>
  <sheetFormatPr defaultColWidth="9" defaultRowHeight="13.5" outlineLevelCol="5"/>
  <cols>
    <col min="1" max="1" width="40.5" style="234" customWidth="1"/>
    <col min="2" max="2" width="13.5" style="234" customWidth="1"/>
    <col min="3" max="4" width="11.7" style="234" customWidth="1"/>
    <col min="5" max="5" width="8.8" style="234" customWidth="1"/>
    <col min="6" max="6" width="9.7" style="234" customWidth="1"/>
    <col min="7" max="16384" width="9" style="234"/>
  </cols>
  <sheetData>
    <row r="1" s="234" customFormat="1" ht="14.25" spans="1:6">
      <c r="A1" s="270" t="s">
        <v>1628</v>
      </c>
      <c r="B1" s="238"/>
      <c r="C1" s="238"/>
      <c r="D1" s="238"/>
      <c r="E1" s="238"/>
      <c r="F1" s="238"/>
    </row>
    <row r="2" s="235" customFormat="1" ht="28" customHeight="1" spans="1:6">
      <c r="A2" s="240" t="s">
        <v>1629</v>
      </c>
      <c r="B2" s="240"/>
      <c r="C2" s="240"/>
      <c r="D2" s="240"/>
      <c r="E2" s="240"/>
      <c r="F2" s="240"/>
    </row>
    <row r="3" s="234" customFormat="1" ht="14.25" customHeight="1" spans="6:6">
      <c r="F3" s="242" t="s">
        <v>27</v>
      </c>
    </row>
    <row r="4" s="269" customFormat="1" ht="31" customHeight="1" spans="1:6">
      <c r="A4" s="192" t="s">
        <v>28</v>
      </c>
      <c r="B4" s="192" t="s">
        <v>29</v>
      </c>
      <c r="C4" s="192" t="s">
        <v>30</v>
      </c>
      <c r="D4" s="192" t="s">
        <v>31</v>
      </c>
      <c r="E4" s="192"/>
      <c r="F4" s="192"/>
    </row>
    <row r="5" s="269" customFormat="1" ht="42" customHeight="1" spans="1:6">
      <c r="A5" s="192"/>
      <c r="B5" s="192"/>
      <c r="C5" s="192"/>
      <c r="D5" s="192" t="s">
        <v>34</v>
      </c>
      <c r="E5" s="247" t="s">
        <v>35</v>
      </c>
      <c r="F5" s="247" t="s">
        <v>36</v>
      </c>
    </row>
    <row r="6" s="234" customFormat="1" ht="20.1" customHeight="1" spans="1:6">
      <c r="A6" s="248" t="s">
        <v>1630</v>
      </c>
      <c r="B6" s="249"/>
      <c r="C6" s="249"/>
      <c r="D6" s="249"/>
      <c r="E6" s="197">
        <f t="shared" ref="E6:E26" si="0">IFERROR(D6/B6,0%)</f>
        <v>0</v>
      </c>
      <c r="F6" s="197">
        <f t="shared" ref="F6:F26" si="1">IFERROR(D6/C6,0%)</f>
        <v>0</v>
      </c>
    </row>
    <row r="7" s="234" customFormat="1" ht="20.1" customHeight="1" spans="1:6">
      <c r="A7" s="248" t="s">
        <v>1631</v>
      </c>
      <c r="B7" s="249"/>
      <c r="C7" s="249"/>
      <c r="D7" s="249"/>
      <c r="E7" s="197">
        <f t="shared" si="0"/>
        <v>0</v>
      </c>
      <c r="F7" s="197">
        <f t="shared" si="1"/>
        <v>0</v>
      </c>
    </row>
    <row r="8" s="234" customFormat="1" ht="20.1" customHeight="1" spans="1:6">
      <c r="A8" s="248" t="s">
        <v>1632</v>
      </c>
      <c r="B8" s="249"/>
      <c r="C8" s="249"/>
      <c r="D8" s="249"/>
      <c r="E8" s="197">
        <f t="shared" si="0"/>
        <v>0</v>
      </c>
      <c r="F8" s="197">
        <f t="shared" si="1"/>
        <v>0</v>
      </c>
    </row>
    <row r="9" s="234" customFormat="1" ht="20.1" customHeight="1" spans="1:6">
      <c r="A9" s="248" t="s">
        <v>1633</v>
      </c>
      <c r="B9" s="249"/>
      <c r="C9" s="249"/>
      <c r="D9" s="249"/>
      <c r="E9" s="197">
        <f t="shared" si="0"/>
        <v>0</v>
      </c>
      <c r="F9" s="197">
        <f t="shared" si="1"/>
        <v>0</v>
      </c>
    </row>
    <row r="10" s="234" customFormat="1" ht="20.1" customHeight="1" spans="1:6">
      <c r="A10" s="248" t="s">
        <v>1634</v>
      </c>
      <c r="B10" s="249"/>
      <c r="C10" s="249"/>
      <c r="D10" s="249"/>
      <c r="E10" s="197">
        <f t="shared" si="0"/>
        <v>0</v>
      </c>
      <c r="F10" s="197">
        <f t="shared" si="1"/>
        <v>0</v>
      </c>
    </row>
    <row r="11" s="234" customFormat="1" ht="20.1" customHeight="1" spans="1:6">
      <c r="A11" s="248" t="s">
        <v>1635</v>
      </c>
      <c r="B11" s="249">
        <f>SUM(B12:B16)</f>
        <v>7400</v>
      </c>
      <c r="C11" s="249">
        <f>SUM(C12:C16)</f>
        <v>8154</v>
      </c>
      <c r="D11" s="249">
        <f>SUM(D12:D16)</f>
        <v>2710</v>
      </c>
      <c r="E11" s="197">
        <f t="shared" si="0"/>
        <v>0.366216216216216</v>
      </c>
      <c r="F11" s="197">
        <f t="shared" si="1"/>
        <v>0.332352219769438</v>
      </c>
    </row>
    <row r="12" s="234" customFormat="1" ht="20.1" customHeight="1" spans="1:6">
      <c r="A12" s="257" t="s">
        <v>1636</v>
      </c>
      <c r="B12" s="271">
        <v>6600</v>
      </c>
      <c r="C12" s="272">
        <v>7772</v>
      </c>
      <c r="D12" s="252">
        <v>2710</v>
      </c>
      <c r="E12" s="200">
        <f t="shared" si="0"/>
        <v>0.410606060606061</v>
      </c>
      <c r="F12" s="200">
        <f t="shared" si="1"/>
        <v>0.348687596500257</v>
      </c>
    </row>
    <row r="13" s="234" customFormat="1" ht="20.1" customHeight="1" spans="1:6">
      <c r="A13" s="257" t="s">
        <v>1637</v>
      </c>
      <c r="B13" s="252">
        <v>0</v>
      </c>
      <c r="C13" s="272">
        <v>5</v>
      </c>
      <c r="D13" s="252">
        <v>0</v>
      </c>
      <c r="E13" s="200">
        <f t="shared" si="0"/>
        <v>0</v>
      </c>
      <c r="F13" s="200">
        <f t="shared" si="1"/>
        <v>0</v>
      </c>
    </row>
    <row r="14" s="234" customFormat="1" ht="20.1" customHeight="1" spans="1:6">
      <c r="A14" s="257" t="s">
        <v>1638</v>
      </c>
      <c r="B14" s="252">
        <v>800</v>
      </c>
      <c r="C14" s="272">
        <v>1537</v>
      </c>
      <c r="D14" s="252">
        <v>0</v>
      </c>
      <c r="E14" s="200">
        <f t="shared" si="0"/>
        <v>0</v>
      </c>
      <c r="F14" s="200">
        <f t="shared" si="1"/>
        <v>0</v>
      </c>
    </row>
    <row r="15" s="234" customFormat="1" ht="20.1" customHeight="1" spans="1:6">
      <c r="A15" s="257" t="s">
        <v>1639</v>
      </c>
      <c r="B15" s="252">
        <v>0</v>
      </c>
      <c r="C15" s="272">
        <v>-1161</v>
      </c>
      <c r="D15" s="252">
        <v>0</v>
      </c>
      <c r="E15" s="200">
        <f t="shared" si="0"/>
        <v>0</v>
      </c>
      <c r="F15" s="200">
        <f t="shared" si="1"/>
        <v>0</v>
      </c>
    </row>
    <row r="16" s="234" customFormat="1" ht="20.1" customHeight="1" spans="1:6">
      <c r="A16" s="257" t="s">
        <v>1640</v>
      </c>
      <c r="B16" s="252">
        <v>0</v>
      </c>
      <c r="C16" s="272">
        <v>1</v>
      </c>
      <c r="D16" s="252">
        <v>0</v>
      </c>
      <c r="E16" s="200">
        <f t="shared" si="0"/>
        <v>0</v>
      </c>
      <c r="F16" s="200">
        <f t="shared" si="1"/>
        <v>0</v>
      </c>
    </row>
    <row r="17" s="234" customFormat="1" ht="20.1" customHeight="1" spans="1:6">
      <c r="A17" s="248" t="s">
        <v>1641</v>
      </c>
      <c r="B17" s="249"/>
      <c r="C17" s="249"/>
      <c r="D17" s="249"/>
      <c r="E17" s="197">
        <f t="shared" si="0"/>
        <v>0</v>
      </c>
      <c r="F17" s="197">
        <f t="shared" si="1"/>
        <v>0</v>
      </c>
    </row>
    <row r="18" s="234" customFormat="1" ht="20.1" customHeight="1" spans="1:6">
      <c r="A18" s="248" t="s">
        <v>1642</v>
      </c>
      <c r="B18" s="249"/>
      <c r="C18" s="249"/>
      <c r="D18" s="249"/>
      <c r="E18" s="197">
        <f t="shared" si="0"/>
        <v>0</v>
      </c>
      <c r="F18" s="197">
        <f t="shared" si="1"/>
        <v>0</v>
      </c>
    </row>
    <row r="19" s="234" customFormat="1" ht="20.1" customHeight="1" spans="1:6">
      <c r="A19" s="248" t="s">
        <v>1643</v>
      </c>
      <c r="B19" s="273">
        <v>100</v>
      </c>
      <c r="C19" s="249">
        <v>192</v>
      </c>
      <c r="D19" s="249">
        <v>100</v>
      </c>
      <c r="E19" s="197">
        <f t="shared" si="0"/>
        <v>1</v>
      </c>
      <c r="F19" s="197">
        <f t="shared" si="1"/>
        <v>0.520833333333333</v>
      </c>
    </row>
    <row r="20" s="234" customFormat="1" ht="20.1" customHeight="1" spans="1:6">
      <c r="A20" s="248" t="s">
        <v>1644</v>
      </c>
      <c r="B20" s="249"/>
      <c r="C20" s="249"/>
      <c r="D20" s="249"/>
      <c r="E20" s="197">
        <f t="shared" si="0"/>
        <v>0</v>
      </c>
      <c r="F20" s="197">
        <f t="shared" si="1"/>
        <v>0</v>
      </c>
    </row>
    <row r="21" s="234" customFormat="1" ht="20.1" customHeight="1" spans="1:6">
      <c r="A21" s="248" t="s">
        <v>1645</v>
      </c>
      <c r="B21" s="249"/>
      <c r="C21" s="249"/>
      <c r="D21" s="249"/>
      <c r="E21" s="197">
        <f t="shared" si="0"/>
        <v>0</v>
      </c>
      <c r="F21" s="197">
        <f t="shared" si="1"/>
        <v>0</v>
      </c>
    </row>
    <row r="22" s="234" customFormat="1" ht="20.1" customHeight="1" spans="1:6">
      <c r="A22" s="248" t="s">
        <v>1646</v>
      </c>
      <c r="B22" s="249"/>
      <c r="C22" s="249"/>
      <c r="D22" s="249"/>
      <c r="E22" s="197">
        <f t="shared" si="0"/>
        <v>0</v>
      </c>
      <c r="F22" s="197">
        <f t="shared" si="1"/>
        <v>0</v>
      </c>
    </row>
    <row r="23" s="234" customFormat="1" ht="20.1" customHeight="1" spans="1:6">
      <c r="A23" s="248" t="s">
        <v>1647</v>
      </c>
      <c r="B23" s="273">
        <v>100</v>
      </c>
      <c r="C23" s="249">
        <v>343</v>
      </c>
      <c r="D23" s="249">
        <v>100</v>
      </c>
      <c r="E23" s="197">
        <f t="shared" si="0"/>
        <v>1</v>
      </c>
      <c r="F23" s="197">
        <f t="shared" si="1"/>
        <v>0.291545189504373</v>
      </c>
    </row>
    <row r="24" s="234" customFormat="1" ht="20.1" customHeight="1" spans="1:6">
      <c r="A24" s="248" t="s">
        <v>1648</v>
      </c>
      <c r="B24" s="249"/>
      <c r="C24" s="249"/>
      <c r="D24" s="249"/>
      <c r="E24" s="197">
        <f t="shared" si="0"/>
        <v>0</v>
      </c>
      <c r="F24" s="197">
        <f t="shared" si="1"/>
        <v>0</v>
      </c>
    </row>
    <row r="25" s="234" customFormat="1" ht="20.1" customHeight="1" spans="1:6">
      <c r="A25" s="248" t="s">
        <v>1649</v>
      </c>
      <c r="B25" s="249"/>
      <c r="C25" s="249"/>
      <c r="D25" s="249"/>
      <c r="E25" s="197">
        <f t="shared" si="0"/>
        <v>0</v>
      </c>
      <c r="F25" s="197">
        <f t="shared" si="1"/>
        <v>0</v>
      </c>
    </row>
    <row r="26" s="234" customFormat="1" ht="20.1" customHeight="1" spans="1:6">
      <c r="A26" s="248" t="s">
        <v>1650</v>
      </c>
      <c r="B26" s="249">
        <v>7387</v>
      </c>
      <c r="C26" s="249">
        <v>3433</v>
      </c>
      <c r="D26" s="249">
        <v>7490</v>
      </c>
      <c r="E26" s="197">
        <f t="shared" si="0"/>
        <v>1.01394341410586</v>
      </c>
      <c r="F26" s="197">
        <f t="shared" si="1"/>
        <v>2.18176521992426</v>
      </c>
    </row>
    <row r="27" s="234" customFormat="1" ht="20.1" customHeight="1" spans="1:6">
      <c r="A27" s="274"/>
      <c r="B27" s="252"/>
      <c r="C27" s="252"/>
      <c r="D27" s="252"/>
      <c r="E27" s="200"/>
      <c r="F27" s="200"/>
    </row>
    <row r="28" s="234" customFormat="1" ht="20.1" customHeight="1" spans="1:6">
      <c r="A28" s="261" t="s">
        <v>64</v>
      </c>
      <c r="B28" s="249">
        <f>SUM(B6:B11,B17:B18,B19:B24,B25:B26)</f>
        <v>14987</v>
      </c>
      <c r="C28" s="249">
        <f>SUM(C6:C11,C17:C18,C19:C24,C25:C26)</f>
        <v>12122</v>
      </c>
      <c r="D28" s="249">
        <f>SUM(D6:D11,D17:D18,D19:D24,D25:D26)</f>
        <v>10400</v>
      </c>
      <c r="E28" s="197">
        <f>IFERROR(D28/B28,0%)</f>
        <v>0.693934743444318</v>
      </c>
      <c r="F28" s="197">
        <f>IFERROR(D28/C28,0%)</f>
        <v>0.857944233624814</v>
      </c>
    </row>
    <row r="29" s="234" customFormat="1" ht="20.1" customHeight="1" spans="1:6">
      <c r="A29" s="261"/>
      <c r="B29" s="249"/>
      <c r="C29" s="249"/>
      <c r="D29" s="249"/>
      <c r="E29" s="197"/>
      <c r="F29" s="197"/>
    </row>
    <row r="30" s="234" customFormat="1" ht="20.1" customHeight="1" spans="1:6">
      <c r="A30" s="204" t="s">
        <v>1091</v>
      </c>
      <c r="B30" s="249">
        <f>SUM(B31,B32,B33,B34,B35)</f>
        <v>89522</v>
      </c>
      <c r="C30" s="249">
        <f>SUM(C31,C32,C33,C34,C35)</f>
        <v>109980</v>
      </c>
      <c r="D30" s="249">
        <f>SUM(D31,D32,D33,D34,D35)</f>
        <v>42671</v>
      </c>
      <c r="E30" s="197">
        <f t="shared" ref="E30:E35" si="2">IFERROR(D30/B30,0%)</f>
        <v>0.476653783427537</v>
      </c>
      <c r="F30" s="197">
        <f t="shared" ref="F30:F35" si="3">IFERROR(D30/C30,0%)</f>
        <v>0.387988725222768</v>
      </c>
    </row>
    <row r="31" s="237" customFormat="1" ht="20.1" customHeight="1" spans="1:6">
      <c r="A31" s="275" t="s">
        <v>1651</v>
      </c>
      <c r="B31" s="249">
        <v>3000</v>
      </c>
      <c r="C31" s="249">
        <v>6929</v>
      </c>
      <c r="D31" s="249">
        <v>3000</v>
      </c>
      <c r="E31" s="197">
        <f t="shared" si="2"/>
        <v>1</v>
      </c>
      <c r="F31" s="197">
        <f t="shared" si="3"/>
        <v>0.432962909510752</v>
      </c>
    </row>
    <row r="32" s="234" customFormat="1" ht="20.1" customHeight="1" spans="1:6">
      <c r="A32" s="275" t="s">
        <v>1227</v>
      </c>
      <c r="B32" s="249"/>
      <c r="C32" s="249"/>
      <c r="D32" s="249"/>
      <c r="E32" s="197">
        <f t="shared" si="2"/>
        <v>0</v>
      </c>
      <c r="F32" s="197">
        <f t="shared" si="3"/>
        <v>0</v>
      </c>
    </row>
    <row r="33" s="234" customFormat="1" ht="20.1" customHeight="1" spans="1:6">
      <c r="A33" s="275" t="s">
        <v>1239</v>
      </c>
      <c r="B33" s="249">
        <v>44122</v>
      </c>
      <c r="C33" s="249">
        <v>44122</v>
      </c>
      <c r="D33" s="249">
        <v>39671</v>
      </c>
      <c r="E33" s="197">
        <f t="shared" si="2"/>
        <v>0.899120620098817</v>
      </c>
      <c r="F33" s="197">
        <f t="shared" si="3"/>
        <v>0.899120620098817</v>
      </c>
    </row>
    <row r="34" s="234" customFormat="1" ht="20.1" customHeight="1" spans="1:6">
      <c r="A34" s="275" t="s">
        <v>1243</v>
      </c>
      <c r="B34" s="249"/>
      <c r="C34" s="249">
        <v>4229</v>
      </c>
      <c r="D34" s="249"/>
      <c r="E34" s="197">
        <f t="shared" si="2"/>
        <v>0</v>
      </c>
      <c r="F34" s="197">
        <f t="shared" si="3"/>
        <v>0</v>
      </c>
    </row>
    <row r="35" s="234" customFormat="1" ht="20.1" customHeight="1" spans="1:6">
      <c r="A35" s="263" t="s">
        <v>1652</v>
      </c>
      <c r="B35" s="249">
        <v>42400</v>
      </c>
      <c r="C35" s="249">
        <v>54700</v>
      </c>
      <c r="D35" s="249"/>
      <c r="E35" s="197">
        <f t="shared" si="2"/>
        <v>0</v>
      </c>
      <c r="F35" s="197">
        <f t="shared" si="3"/>
        <v>0</v>
      </c>
    </row>
    <row r="36" s="234" customFormat="1" ht="20.1" customHeight="1" spans="1:6">
      <c r="A36" s="264"/>
      <c r="B36" s="276"/>
      <c r="C36" s="276"/>
      <c r="D36" s="276"/>
      <c r="E36" s="200"/>
      <c r="F36" s="200"/>
    </row>
    <row r="37" s="234" customFormat="1" ht="20.1" customHeight="1" spans="1:6">
      <c r="A37" s="261" t="s">
        <v>1329</v>
      </c>
      <c r="B37" s="249">
        <f>SUM(B28,B30)</f>
        <v>104509</v>
      </c>
      <c r="C37" s="249">
        <f>SUM(C28,C30)</f>
        <v>122102</v>
      </c>
      <c r="D37" s="249">
        <f>SUM(D28,D30)</f>
        <v>53071</v>
      </c>
      <c r="E37" s="197">
        <f>IFERROR(D37/B37,0%)</f>
        <v>0.507812724262982</v>
      </c>
      <c r="F37" s="197">
        <f>IFERROR(D37/C37,0%)</f>
        <v>0.434644805162897</v>
      </c>
    </row>
  </sheetData>
  <autoFilter xmlns:etc="http://www.wps.cn/officeDocument/2017/etCustomData" ref="A3:B35" etc:filterBottomFollowUsedRange="0">
    <extLst/>
  </autoFilter>
  <mergeCells count="5">
    <mergeCell ref="A2:F2"/>
    <mergeCell ref="D4:F4"/>
    <mergeCell ref="A4:A5"/>
    <mergeCell ref="B4:B5"/>
    <mergeCell ref="C4:C5"/>
  </mergeCells>
  <printOptions horizontalCentered="1"/>
  <pageMargins left="0.590277777777778" right="0.590277777777778" top="0.668055555555556" bottom="0.55" header="0.118055555555556" footer="0.279166666666667"/>
  <pageSetup paperSize="9" scale="96" fitToHeight="0" orientation="portrait"/>
  <headerFooter alignWithMargins="0" scaleWithDoc="0">
    <oddFooter>&amp;C第 &amp;P 页，共 &amp;N 页</oddFooter>
    <evenFooter>&amp;L- &amp;P-</even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86"/>
  <sheetViews>
    <sheetView showZeros="0" tabSelected="1" view="pageBreakPreview" zoomScale="115" zoomScaleNormal="115" workbookViewId="0">
      <pane xSplit="2" ySplit="4" topLeftCell="C254" activePane="bottomRight" state="frozen"/>
      <selection/>
      <selection pane="topRight"/>
      <selection pane="bottomLeft"/>
      <selection pane="bottomRight" activeCell="K255" sqref="K255"/>
    </sheetView>
  </sheetViews>
  <sheetFormatPr defaultColWidth="9" defaultRowHeight="13.5" outlineLevelCol="7"/>
  <cols>
    <col min="1" max="1" width="54.6916666666667" style="234" customWidth="1"/>
    <col min="2" max="3" width="11.4083333333333" style="234" customWidth="1"/>
    <col min="4" max="4" width="11.7" style="234" customWidth="1"/>
    <col min="5" max="6" width="10.1083333333333" style="234" customWidth="1"/>
    <col min="7" max="7" width="9" style="234"/>
    <col min="8" max="8" width="12.6" style="239"/>
    <col min="9" max="16384" width="9" style="234"/>
  </cols>
  <sheetData>
    <row r="1" s="234" customFormat="1" ht="19" customHeight="1" spans="1:8">
      <c r="A1" s="234" t="s">
        <v>1653</v>
      </c>
      <c r="H1" s="239"/>
    </row>
    <row r="2" s="235" customFormat="1" ht="28" customHeight="1" spans="1:8">
      <c r="A2" s="240" t="s">
        <v>1654</v>
      </c>
      <c r="B2" s="240"/>
      <c r="C2" s="240"/>
      <c r="D2" s="240"/>
      <c r="E2" s="240"/>
      <c r="F2" s="240"/>
      <c r="H2" s="241"/>
    </row>
    <row r="3" s="234" customFormat="1" ht="17" customHeight="1" spans="6:8">
      <c r="F3" s="242" t="s">
        <v>27</v>
      </c>
      <c r="H3" s="239"/>
    </row>
    <row r="4" s="236" customFormat="1" ht="31" customHeight="1" spans="1:8">
      <c r="A4" s="192" t="s">
        <v>28</v>
      </c>
      <c r="B4" s="192" t="s">
        <v>29</v>
      </c>
      <c r="C4" s="192" t="s">
        <v>30</v>
      </c>
      <c r="D4" s="243" t="s">
        <v>31</v>
      </c>
      <c r="E4" s="244"/>
      <c r="F4" s="245"/>
      <c r="H4" s="246"/>
    </row>
    <row r="5" s="236" customFormat="1" ht="39" customHeight="1" spans="1:8">
      <c r="A5" s="192"/>
      <c r="B5" s="192"/>
      <c r="C5" s="192"/>
      <c r="D5" s="192" t="s">
        <v>34</v>
      </c>
      <c r="E5" s="247" t="s">
        <v>35</v>
      </c>
      <c r="F5" s="247" t="s">
        <v>36</v>
      </c>
      <c r="H5" s="246"/>
    </row>
    <row r="6" s="237" customFormat="1" ht="20.1" customHeight="1" spans="1:8">
      <c r="A6" s="248" t="s">
        <v>1655</v>
      </c>
      <c r="B6" s="249">
        <f>SUM(B7)</f>
        <v>0</v>
      </c>
      <c r="C6" s="249">
        <f>SUM(C7)</f>
        <v>0</v>
      </c>
      <c r="D6" s="249">
        <f>SUM(D7)</f>
        <v>0</v>
      </c>
      <c r="E6" s="197">
        <f t="shared" ref="E6:E61" si="0">IFERROR(D6/B6,0%)</f>
        <v>0</v>
      </c>
      <c r="F6" s="197">
        <f>IFERROR(E6/C6,0%)</f>
        <v>0</v>
      </c>
      <c r="H6" s="250"/>
    </row>
    <row r="7" s="234" customFormat="1" ht="20.1" customHeight="1" outlineLevel="1" spans="1:8">
      <c r="A7" s="251" t="s">
        <v>1656</v>
      </c>
      <c r="B7" s="252">
        <f>SUM(B8:B12)</f>
        <v>0</v>
      </c>
      <c r="C7" s="252">
        <f>SUM(C8:C12)</f>
        <v>0</v>
      </c>
      <c r="D7" s="252">
        <f>SUM(D8:D12)</f>
        <v>0</v>
      </c>
      <c r="E7" s="200">
        <f t="shared" si="0"/>
        <v>0</v>
      </c>
      <c r="F7" s="200">
        <f t="shared" ref="F7:F70" si="1">IFERROR(D7/C7,0%)</f>
        <v>0</v>
      </c>
      <c r="H7" s="239"/>
    </row>
    <row r="8" s="234" customFormat="1" ht="20.1" customHeight="1" outlineLevel="2" spans="1:8">
      <c r="A8" s="253" t="s">
        <v>1657</v>
      </c>
      <c r="B8" s="252"/>
      <c r="C8" s="252"/>
      <c r="D8" s="252"/>
      <c r="E8" s="200">
        <f t="shared" si="0"/>
        <v>0</v>
      </c>
      <c r="F8" s="200">
        <f t="shared" si="1"/>
        <v>0</v>
      </c>
      <c r="H8" s="239"/>
    </row>
    <row r="9" s="234" customFormat="1" ht="20.1" customHeight="1" outlineLevel="2" spans="1:8">
      <c r="A9" s="253" t="s">
        <v>307</v>
      </c>
      <c r="B9" s="252"/>
      <c r="C9" s="252"/>
      <c r="D9" s="252"/>
      <c r="E9" s="200">
        <f t="shared" si="0"/>
        <v>0</v>
      </c>
      <c r="F9" s="200">
        <f t="shared" si="1"/>
        <v>0</v>
      </c>
      <c r="H9" s="239"/>
    </row>
    <row r="10" s="234" customFormat="1" ht="20.1" customHeight="1" outlineLevel="2" spans="1:8">
      <c r="A10" s="253" t="s">
        <v>309</v>
      </c>
      <c r="B10" s="252"/>
      <c r="C10" s="252"/>
      <c r="D10" s="252"/>
      <c r="E10" s="200">
        <f t="shared" si="0"/>
        <v>0</v>
      </c>
      <c r="F10" s="200">
        <f t="shared" si="1"/>
        <v>0</v>
      </c>
      <c r="H10" s="239"/>
    </row>
    <row r="11" s="234" customFormat="1" ht="20.1" customHeight="1" outlineLevel="2" spans="1:8">
      <c r="A11" s="253" t="s">
        <v>329</v>
      </c>
      <c r="B11" s="252"/>
      <c r="C11" s="252"/>
      <c r="D11" s="252"/>
      <c r="E11" s="200">
        <f t="shared" si="0"/>
        <v>0</v>
      </c>
      <c r="F11" s="200">
        <f t="shared" si="1"/>
        <v>0</v>
      </c>
      <c r="H11" s="239"/>
    </row>
    <row r="12" s="234" customFormat="1" ht="20.1" customHeight="1" outlineLevel="2" spans="1:8">
      <c r="A12" s="253" t="s">
        <v>346</v>
      </c>
      <c r="B12" s="252"/>
      <c r="C12" s="252"/>
      <c r="D12" s="252"/>
      <c r="E12" s="200">
        <f t="shared" si="0"/>
        <v>0</v>
      </c>
      <c r="F12" s="200">
        <f t="shared" si="1"/>
        <v>0</v>
      </c>
      <c r="H12" s="239"/>
    </row>
    <row r="13" s="237" customFormat="1" ht="20.1" customHeight="1" spans="1:8">
      <c r="A13" s="248" t="s">
        <v>1658</v>
      </c>
      <c r="B13" s="249">
        <f>SUM(B14)</f>
        <v>0</v>
      </c>
      <c r="C13" s="249">
        <f>SUM(C14)</f>
        <v>0</v>
      </c>
      <c r="D13" s="249">
        <f>SUM(D14)</f>
        <v>0</v>
      </c>
      <c r="E13" s="197">
        <f t="shared" si="0"/>
        <v>0</v>
      </c>
      <c r="F13" s="200">
        <f t="shared" si="1"/>
        <v>0</v>
      </c>
      <c r="H13" s="250"/>
    </row>
    <row r="14" s="234" customFormat="1" ht="20.1" customHeight="1" outlineLevel="1" spans="1:8">
      <c r="A14" s="251" t="s">
        <v>1656</v>
      </c>
      <c r="B14" s="252">
        <f>SUM(B15:B20)</f>
        <v>0</v>
      </c>
      <c r="C14" s="252">
        <f>SUM(C15:C20)</f>
        <v>0</v>
      </c>
      <c r="D14" s="252">
        <f>SUM(D15:D20)</f>
        <v>0</v>
      </c>
      <c r="E14" s="200">
        <f t="shared" si="0"/>
        <v>0</v>
      </c>
      <c r="F14" s="200">
        <f t="shared" si="1"/>
        <v>0</v>
      </c>
      <c r="H14" s="239"/>
    </row>
    <row r="15" s="234" customFormat="1" ht="20.1" customHeight="1" outlineLevel="2" spans="1:8">
      <c r="A15" s="253" t="s">
        <v>350</v>
      </c>
      <c r="B15" s="252"/>
      <c r="C15" s="252"/>
      <c r="D15" s="252"/>
      <c r="E15" s="200">
        <f t="shared" si="0"/>
        <v>0</v>
      </c>
      <c r="F15" s="200">
        <f t="shared" si="1"/>
        <v>0</v>
      </c>
      <c r="H15" s="239"/>
    </row>
    <row r="16" s="234" customFormat="1" ht="20.1" customHeight="1" outlineLevel="2" spans="1:8">
      <c r="A16" s="253" t="s">
        <v>359</v>
      </c>
      <c r="B16" s="252"/>
      <c r="C16" s="252"/>
      <c r="D16" s="252"/>
      <c r="E16" s="200">
        <f t="shared" si="0"/>
        <v>0</v>
      </c>
      <c r="F16" s="200">
        <f t="shared" si="1"/>
        <v>0</v>
      </c>
      <c r="H16" s="239"/>
    </row>
    <row r="17" s="234" customFormat="1" ht="20.1" customHeight="1" outlineLevel="2" spans="1:8">
      <c r="A17" s="253" t="s">
        <v>364</v>
      </c>
      <c r="B17" s="252"/>
      <c r="C17" s="252"/>
      <c r="D17" s="252"/>
      <c r="E17" s="200">
        <f t="shared" si="0"/>
        <v>0</v>
      </c>
      <c r="F17" s="200">
        <f t="shared" si="1"/>
        <v>0</v>
      </c>
      <c r="H17" s="239"/>
    </row>
    <row r="18" s="234" customFormat="1" ht="20.1" customHeight="1" outlineLevel="2" spans="1:8">
      <c r="A18" s="253" t="s">
        <v>368</v>
      </c>
      <c r="B18" s="252"/>
      <c r="C18" s="252"/>
      <c r="D18" s="252"/>
      <c r="E18" s="200">
        <f t="shared" si="0"/>
        <v>0</v>
      </c>
      <c r="F18" s="200">
        <f t="shared" si="1"/>
        <v>0</v>
      </c>
      <c r="H18" s="239"/>
    </row>
    <row r="19" s="234" customFormat="1" ht="20.1" customHeight="1" outlineLevel="2" spans="1:8">
      <c r="A19" s="253" t="s">
        <v>387</v>
      </c>
      <c r="B19" s="252"/>
      <c r="C19" s="252"/>
      <c r="D19" s="252"/>
      <c r="E19" s="200">
        <f t="shared" si="0"/>
        <v>0</v>
      </c>
      <c r="F19" s="200">
        <f t="shared" si="1"/>
        <v>0</v>
      </c>
      <c r="H19" s="239"/>
    </row>
    <row r="20" s="234" customFormat="1" ht="20.1" customHeight="1" outlineLevel="2" spans="1:8">
      <c r="A20" s="253" t="s">
        <v>1659</v>
      </c>
      <c r="B20" s="252"/>
      <c r="C20" s="252"/>
      <c r="D20" s="252"/>
      <c r="E20" s="200">
        <f t="shared" si="0"/>
        <v>0</v>
      </c>
      <c r="F20" s="200">
        <f t="shared" si="1"/>
        <v>0</v>
      </c>
      <c r="H20" s="239"/>
    </row>
    <row r="21" s="237" customFormat="1" ht="20.1" customHeight="1" spans="1:8">
      <c r="A21" s="248" t="s">
        <v>1660</v>
      </c>
      <c r="B21" s="249">
        <f>SUM(B22,B28,B34,B37)</f>
        <v>0</v>
      </c>
      <c r="C21" s="249">
        <f>SUM(C22,C28,C34,C37)</f>
        <v>0</v>
      </c>
      <c r="D21" s="249">
        <f>SUM(D22,D28,D34,D37)</f>
        <v>0</v>
      </c>
      <c r="E21" s="197">
        <f t="shared" si="0"/>
        <v>0</v>
      </c>
      <c r="F21" s="197">
        <f t="shared" si="1"/>
        <v>0</v>
      </c>
      <c r="H21" s="250"/>
    </row>
    <row r="22" s="234" customFormat="1" ht="20.1" customHeight="1" outlineLevel="1" spans="1:8">
      <c r="A22" s="251" t="s">
        <v>1661</v>
      </c>
      <c r="B22" s="252">
        <f>SUM(B23:B27)</f>
        <v>0</v>
      </c>
      <c r="C22" s="252">
        <f>SUM(C23:C27)</f>
        <v>0</v>
      </c>
      <c r="D22" s="252">
        <f>SUM(D23:D27)</f>
        <v>0</v>
      </c>
      <c r="E22" s="200">
        <f t="shared" si="0"/>
        <v>0</v>
      </c>
      <c r="F22" s="200">
        <f t="shared" si="1"/>
        <v>0</v>
      </c>
      <c r="H22" s="239"/>
    </row>
    <row r="23" s="234" customFormat="1" ht="20.1" customHeight="1" outlineLevel="2" spans="1:8">
      <c r="A23" s="253" t="s">
        <v>1662</v>
      </c>
      <c r="B23" s="252"/>
      <c r="C23" s="252"/>
      <c r="D23" s="252"/>
      <c r="E23" s="200">
        <f t="shared" si="0"/>
        <v>0</v>
      </c>
      <c r="F23" s="200">
        <f t="shared" si="1"/>
        <v>0</v>
      </c>
      <c r="H23" s="239"/>
    </row>
    <row r="24" s="234" customFormat="1" ht="20.1" customHeight="1" outlineLevel="2" spans="1:8">
      <c r="A24" s="253" t="s">
        <v>1663</v>
      </c>
      <c r="B24" s="252"/>
      <c r="C24" s="252"/>
      <c r="D24" s="252"/>
      <c r="E24" s="200">
        <f t="shared" si="0"/>
        <v>0</v>
      </c>
      <c r="F24" s="200">
        <f t="shared" si="1"/>
        <v>0</v>
      </c>
      <c r="H24" s="239"/>
    </row>
    <row r="25" s="234" customFormat="1" ht="20.1" customHeight="1" outlineLevel="2" spans="1:8">
      <c r="A25" s="253" t="s">
        <v>1664</v>
      </c>
      <c r="B25" s="252"/>
      <c r="C25" s="252"/>
      <c r="D25" s="252"/>
      <c r="E25" s="200">
        <f t="shared" si="0"/>
        <v>0</v>
      </c>
      <c r="F25" s="200">
        <f t="shared" si="1"/>
        <v>0</v>
      </c>
      <c r="H25" s="239"/>
    </row>
    <row r="26" s="234" customFormat="1" ht="20.1" customHeight="1" outlineLevel="2" spans="1:8">
      <c r="A26" s="253" t="s">
        <v>1665</v>
      </c>
      <c r="B26" s="252"/>
      <c r="C26" s="252"/>
      <c r="D26" s="252"/>
      <c r="E26" s="200">
        <f t="shared" si="0"/>
        <v>0</v>
      </c>
      <c r="F26" s="200">
        <f t="shared" si="1"/>
        <v>0</v>
      </c>
      <c r="H26" s="239"/>
    </row>
    <row r="27" s="234" customFormat="1" ht="20.1" customHeight="1" outlineLevel="2" spans="1:8">
      <c r="A27" s="253" t="s">
        <v>1666</v>
      </c>
      <c r="B27" s="252"/>
      <c r="C27" s="252"/>
      <c r="D27" s="252"/>
      <c r="E27" s="200">
        <f t="shared" si="0"/>
        <v>0</v>
      </c>
      <c r="F27" s="200">
        <f t="shared" si="1"/>
        <v>0</v>
      </c>
      <c r="H27" s="239"/>
    </row>
    <row r="28" s="237" customFormat="1" ht="20.1" customHeight="1" outlineLevel="1" spans="1:8">
      <c r="A28" s="251" t="s">
        <v>1667</v>
      </c>
      <c r="B28" s="252">
        <f>SUM(B29:B33)</f>
        <v>0</v>
      </c>
      <c r="C28" s="252">
        <f>SUM(C29:C33)</f>
        <v>0</v>
      </c>
      <c r="D28" s="252">
        <f>SUM(D29:D33)</f>
        <v>0</v>
      </c>
      <c r="E28" s="200">
        <f t="shared" si="0"/>
        <v>0</v>
      </c>
      <c r="F28" s="200">
        <f t="shared" si="1"/>
        <v>0</v>
      </c>
      <c r="H28" s="250"/>
    </row>
    <row r="29" s="234" customFormat="1" ht="20.1" customHeight="1" outlineLevel="2" spans="1:8">
      <c r="A29" s="253" t="s">
        <v>1668</v>
      </c>
      <c r="B29" s="252"/>
      <c r="C29" s="252"/>
      <c r="D29" s="252"/>
      <c r="E29" s="200">
        <f t="shared" si="0"/>
        <v>0</v>
      </c>
      <c r="F29" s="200">
        <f t="shared" si="1"/>
        <v>0</v>
      </c>
      <c r="H29" s="239"/>
    </row>
    <row r="30" s="234" customFormat="1" ht="20.1" customHeight="1" outlineLevel="2" spans="1:8">
      <c r="A30" s="253" t="s">
        <v>1669</v>
      </c>
      <c r="B30" s="252"/>
      <c r="C30" s="252"/>
      <c r="D30" s="252"/>
      <c r="E30" s="200">
        <f t="shared" si="0"/>
        <v>0</v>
      </c>
      <c r="F30" s="200">
        <f t="shared" si="1"/>
        <v>0</v>
      </c>
      <c r="H30" s="239"/>
    </row>
    <row r="31" s="234" customFormat="1" ht="20.1" customHeight="1" outlineLevel="2" spans="1:8">
      <c r="A31" s="253" t="s">
        <v>1670</v>
      </c>
      <c r="B31" s="252"/>
      <c r="C31" s="252"/>
      <c r="D31" s="252"/>
      <c r="E31" s="200">
        <f t="shared" si="0"/>
        <v>0</v>
      </c>
      <c r="F31" s="200">
        <f t="shared" si="1"/>
        <v>0</v>
      </c>
      <c r="H31" s="239"/>
    </row>
    <row r="32" s="234" customFormat="1" ht="20.1" customHeight="1" outlineLevel="2" spans="1:8">
      <c r="A32" s="253" t="s">
        <v>1671</v>
      </c>
      <c r="B32" s="252"/>
      <c r="C32" s="252"/>
      <c r="D32" s="252"/>
      <c r="E32" s="200">
        <f t="shared" si="0"/>
        <v>0</v>
      </c>
      <c r="F32" s="200">
        <f t="shared" si="1"/>
        <v>0</v>
      </c>
      <c r="H32" s="239"/>
    </row>
    <row r="33" s="234" customFormat="1" ht="20.1" customHeight="1" outlineLevel="2" spans="1:8">
      <c r="A33" s="253" t="s">
        <v>1672</v>
      </c>
      <c r="B33" s="252"/>
      <c r="C33" s="252"/>
      <c r="D33" s="252"/>
      <c r="E33" s="200">
        <f t="shared" si="0"/>
        <v>0</v>
      </c>
      <c r="F33" s="200">
        <f t="shared" si="1"/>
        <v>0</v>
      </c>
      <c r="H33" s="239"/>
    </row>
    <row r="34" s="237" customFormat="1" ht="20.1" customHeight="1" outlineLevel="1" spans="1:8">
      <c r="A34" s="251" t="s">
        <v>1673</v>
      </c>
      <c r="B34" s="252">
        <f>SUM(B35:B36)</f>
        <v>0</v>
      </c>
      <c r="C34" s="252">
        <f>SUM(C35:C36)</f>
        <v>0</v>
      </c>
      <c r="D34" s="252">
        <f>SUM(D35:D36)</f>
        <v>0</v>
      </c>
      <c r="E34" s="200">
        <f t="shared" si="0"/>
        <v>0</v>
      </c>
      <c r="F34" s="200">
        <f t="shared" si="1"/>
        <v>0</v>
      </c>
      <c r="H34" s="250"/>
    </row>
    <row r="35" s="234" customFormat="1" ht="20.1" customHeight="1" outlineLevel="2" spans="1:8">
      <c r="A35" s="254" t="s">
        <v>1674</v>
      </c>
      <c r="B35" s="252"/>
      <c r="C35" s="252"/>
      <c r="D35" s="252"/>
      <c r="E35" s="200">
        <f t="shared" si="0"/>
        <v>0</v>
      </c>
      <c r="F35" s="200">
        <f t="shared" si="1"/>
        <v>0</v>
      </c>
      <c r="H35" s="239"/>
    </row>
    <row r="36" s="234" customFormat="1" ht="20.1" customHeight="1" outlineLevel="2" spans="1:8">
      <c r="A36" s="254" t="s">
        <v>1675</v>
      </c>
      <c r="B36" s="252"/>
      <c r="C36" s="252"/>
      <c r="D36" s="252"/>
      <c r="E36" s="200">
        <f t="shared" si="0"/>
        <v>0</v>
      </c>
      <c r="F36" s="200">
        <f t="shared" si="1"/>
        <v>0</v>
      </c>
      <c r="H36" s="239"/>
    </row>
    <row r="37" s="238" customFormat="1" ht="20.1" customHeight="1" outlineLevel="1" spans="1:8">
      <c r="A37" s="251" t="s">
        <v>1656</v>
      </c>
      <c r="B37" s="252">
        <f>SUM(B38:B43)</f>
        <v>0</v>
      </c>
      <c r="C37" s="252">
        <f>SUM(C38:C43)</f>
        <v>0</v>
      </c>
      <c r="D37" s="252">
        <f>SUM(D38:D43)</f>
        <v>0</v>
      </c>
      <c r="E37" s="200">
        <f t="shared" si="0"/>
        <v>0</v>
      </c>
      <c r="F37" s="200">
        <f t="shared" si="1"/>
        <v>0</v>
      </c>
      <c r="H37" s="239"/>
    </row>
    <row r="38" s="238" customFormat="1" ht="20.1" customHeight="1" outlineLevel="2" spans="1:8">
      <c r="A38" s="254" t="s">
        <v>396</v>
      </c>
      <c r="B38" s="252"/>
      <c r="C38" s="252"/>
      <c r="D38" s="252"/>
      <c r="E38" s="200">
        <f t="shared" si="0"/>
        <v>0</v>
      </c>
      <c r="F38" s="200">
        <f t="shared" si="1"/>
        <v>0</v>
      </c>
      <c r="H38" s="239"/>
    </row>
    <row r="39" s="238" customFormat="1" ht="20.1" customHeight="1" outlineLevel="2" spans="1:8">
      <c r="A39" s="254" t="s">
        <v>409</v>
      </c>
      <c r="B39" s="252"/>
      <c r="C39" s="252"/>
      <c r="D39" s="252"/>
      <c r="E39" s="200">
        <f t="shared" si="0"/>
        <v>0</v>
      </c>
      <c r="F39" s="200">
        <f t="shared" si="1"/>
        <v>0</v>
      </c>
      <c r="H39" s="239"/>
    </row>
    <row r="40" s="238" customFormat="1" ht="20.1" customHeight="1" outlineLevel="2" spans="1:8">
      <c r="A40" s="254" t="s">
        <v>414</v>
      </c>
      <c r="B40" s="252"/>
      <c r="C40" s="252"/>
      <c r="D40" s="252"/>
      <c r="E40" s="200">
        <f t="shared" si="0"/>
        <v>0</v>
      </c>
      <c r="F40" s="200">
        <f t="shared" si="1"/>
        <v>0</v>
      </c>
      <c r="H40" s="239"/>
    </row>
    <row r="41" s="238" customFormat="1" ht="20.1" customHeight="1" outlineLevel="2" spans="1:8">
      <c r="A41" s="254" t="s">
        <v>422</v>
      </c>
      <c r="B41" s="252"/>
      <c r="C41" s="252"/>
      <c r="D41" s="252"/>
      <c r="E41" s="200">
        <f t="shared" si="0"/>
        <v>0</v>
      </c>
      <c r="F41" s="200">
        <f t="shared" si="1"/>
        <v>0</v>
      </c>
      <c r="H41" s="239"/>
    </row>
    <row r="42" s="238" customFormat="1" ht="20.1" customHeight="1" outlineLevel="2" spans="1:8">
      <c r="A42" s="254" t="s">
        <v>428</v>
      </c>
      <c r="B42" s="252"/>
      <c r="C42" s="252"/>
      <c r="D42" s="252"/>
      <c r="E42" s="200">
        <f t="shared" si="0"/>
        <v>0</v>
      </c>
      <c r="F42" s="200">
        <f t="shared" si="1"/>
        <v>0</v>
      </c>
      <c r="H42" s="239"/>
    </row>
    <row r="43" s="238" customFormat="1" ht="20.1" customHeight="1" outlineLevel="2" spans="1:8">
      <c r="A43" s="254" t="s">
        <v>433</v>
      </c>
      <c r="B43" s="252"/>
      <c r="C43" s="252"/>
      <c r="D43" s="252"/>
      <c r="E43" s="200">
        <f t="shared" si="0"/>
        <v>0</v>
      </c>
      <c r="F43" s="200">
        <f t="shared" si="1"/>
        <v>0</v>
      </c>
      <c r="H43" s="239"/>
    </row>
    <row r="44" s="237" customFormat="1" ht="20.1" customHeight="1" spans="1:8">
      <c r="A44" s="248" t="s">
        <v>1676</v>
      </c>
      <c r="B44" s="249">
        <f>SUM(B45,B49,B53)</f>
        <v>0</v>
      </c>
      <c r="C44" s="249">
        <f>SUM(C45,C49,C53)</f>
        <v>0</v>
      </c>
      <c r="D44" s="249">
        <f>SUM(D45,D49,D53)</f>
        <v>0</v>
      </c>
      <c r="E44" s="197">
        <f t="shared" si="0"/>
        <v>0</v>
      </c>
      <c r="F44" s="200">
        <f t="shared" si="1"/>
        <v>0</v>
      </c>
      <c r="H44" s="250"/>
    </row>
    <row r="45" s="234" customFormat="1" ht="20.1" customHeight="1" outlineLevel="1" spans="1:8">
      <c r="A45" s="251" t="s">
        <v>1677</v>
      </c>
      <c r="B45" s="252">
        <f>SUM(B46:B48)</f>
        <v>0</v>
      </c>
      <c r="C45" s="252">
        <f>SUM(C46:C48)</f>
        <v>0</v>
      </c>
      <c r="D45" s="252">
        <f>SUM(D46:D48)</f>
        <v>0</v>
      </c>
      <c r="E45" s="200">
        <f t="shared" si="0"/>
        <v>0</v>
      </c>
      <c r="F45" s="200">
        <f t="shared" si="1"/>
        <v>0</v>
      </c>
      <c r="H45" s="239"/>
    </row>
    <row r="46" s="234" customFormat="1" ht="20.1" customHeight="1" outlineLevel="2" spans="1:8">
      <c r="A46" s="253" t="s">
        <v>1678</v>
      </c>
      <c r="B46" s="252"/>
      <c r="C46" s="252"/>
      <c r="D46" s="252"/>
      <c r="E46" s="200">
        <f t="shared" si="0"/>
        <v>0</v>
      </c>
      <c r="F46" s="200">
        <f t="shared" si="1"/>
        <v>0</v>
      </c>
      <c r="H46" s="239"/>
    </row>
    <row r="47" s="234" customFormat="1" ht="20.1" customHeight="1" outlineLevel="2" spans="1:8">
      <c r="A47" s="253" t="s">
        <v>1679</v>
      </c>
      <c r="B47" s="252"/>
      <c r="C47" s="252"/>
      <c r="D47" s="252"/>
      <c r="E47" s="200">
        <f t="shared" si="0"/>
        <v>0</v>
      </c>
      <c r="F47" s="200">
        <f t="shared" si="1"/>
        <v>0</v>
      </c>
      <c r="H47" s="239"/>
    </row>
    <row r="48" s="234" customFormat="1" ht="20.1" customHeight="1" outlineLevel="2" spans="1:8">
      <c r="A48" s="253" t="s">
        <v>1680</v>
      </c>
      <c r="B48" s="252"/>
      <c r="C48" s="252"/>
      <c r="D48" s="252"/>
      <c r="E48" s="200">
        <f t="shared" si="0"/>
        <v>0</v>
      </c>
      <c r="F48" s="200">
        <f t="shared" si="1"/>
        <v>0</v>
      </c>
      <c r="H48" s="239"/>
    </row>
    <row r="49" s="234" customFormat="1" ht="20.1" customHeight="1" outlineLevel="1" spans="1:8">
      <c r="A49" s="251" t="s">
        <v>1681</v>
      </c>
      <c r="B49" s="252">
        <f>SUM(B50:B52)</f>
        <v>0</v>
      </c>
      <c r="C49" s="252">
        <f>SUM(C50:C52)</f>
        <v>0</v>
      </c>
      <c r="D49" s="252">
        <f>SUM(D50:D52)</f>
        <v>0</v>
      </c>
      <c r="E49" s="200">
        <f t="shared" si="0"/>
        <v>0</v>
      </c>
      <c r="F49" s="200">
        <f t="shared" si="1"/>
        <v>0</v>
      </c>
      <c r="H49" s="239"/>
    </row>
    <row r="50" s="234" customFormat="1" ht="20.1" customHeight="1" outlineLevel="2" spans="1:8">
      <c r="A50" s="253" t="s">
        <v>1678</v>
      </c>
      <c r="B50" s="252"/>
      <c r="C50" s="252"/>
      <c r="D50" s="252"/>
      <c r="E50" s="200">
        <f t="shared" si="0"/>
        <v>0</v>
      </c>
      <c r="F50" s="200">
        <f t="shared" si="1"/>
        <v>0</v>
      </c>
      <c r="H50" s="239"/>
    </row>
    <row r="51" s="234" customFormat="1" ht="20.1" customHeight="1" outlineLevel="2" spans="1:8">
      <c r="A51" s="253" t="s">
        <v>1679</v>
      </c>
      <c r="B51" s="252"/>
      <c r="C51" s="252"/>
      <c r="D51" s="252"/>
      <c r="E51" s="200">
        <f t="shared" si="0"/>
        <v>0</v>
      </c>
      <c r="F51" s="200">
        <f t="shared" si="1"/>
        <v>0</v>
      </c>
      <c r="H51" s="239"/>
    </row>
    <row r="52" s="234" customFormat="1" ht="20.1" customHeight="1" outlineLevel="2" spans="1:8">
      <c r="A52" s="253" t="s">
        <v>1682</v>
      </c>
      <c r="B52" s="252"/>
      <c r="C52" s="252"/>
      <c r="D52" s="252"/>
      <c r="E52" s="200">
        <f t="shared" si="0"/>
        <v>0</v>
      </c>
      <c r="F52" s="200">
        <f t="shared" si="1"/>
        <v>0</v>
      </c>
      <c r="H52" s="239"/>
    </row>
    <row r="53" s="234" customFormat="1" ht="20.1" customHeight="1" outlineLevel="1" spans="1:8">
      <c r="A53" s="251" t="s">
        <v>1683</v>
      </c>
      <c r="B53" s="252">
        <f>SUM(B54:B55)</f>
        <v>0</v>
      </c>
      <c r="C53" s="252">
        <f>SUM(C54:C55)</f>
        <v>0</v>
      </c>
      <c r="D53" s="252">
        <f>SUM(D54:D55)</f>
        <v>0</v>
      </c>
      <c r="E53" s="200">
        <f t="shared" si="0"/>
        <v>0</v>
      </c>
      <c r="F53" s="200">
        <f t="shared" si="1"/>
        <v>0</v>
      </c>
      <c r="H53" s="239"/>
    </row>
    <row r="54" s="234" customFormat="1" ht="20.1" customHeight="1" outlineLevel="2" spans="1:8">
      <c r="A54" s="253" t="s">
        <v>1679</v>
      </c>
      <c r="B54" s="252"/>
      <c r="C54" s="252"/>
      <c r="D54" s="252"/>
      <c r="E54" s="200">
        <f t="shared" si="0"/>
        <v>0</v>
      </c>
      <c r="F54" s="200">
        <f t="shared" si="1"/>
        <v>0</v>
      </c>
      <c r="H54" s="239"/>
    </row>
    <row r="55" s="234" customFormat="1" ht="20.1" customHeight="1" outlineLevel="2" spans="1:8">
      <c r="A55" s="253" t="s">
        <v>1684</v>
      </c>
      <c r="B55" s="252"/>
      <c r="C55" s="252"/>
      <c r="D55" s="252"/>
      <c r="E55" s="200">
        <f t="shared" si="0"/>
        <v>0</v>
      </c>
      <c r="F55" s="200">
        <f t="shared" si="1"/>
        <v>0</v>
      </c>
      <c r="H55" s="239"/>
    </row>
    <row r="56" s="238" customFormat="1" ht="20.1" customHeight="1" outlineLevel="1" spans="1:8">
      <c r="A56" s="251" t="s">
        <v>1656</v>
      </c>
      <c r="B56" s="252">
        <f>SUM(B57:B59)</f>
        <v>0</v>
      </c>
      <c r="C56" s="252">
        <f>SUM(C57:C59)</f>
        <v>0</v>
      </c>
      <c r="D56" s="252">
        <f>SUM(D57:D59)</f>
        <v>0</v>
      </c>
      <c r="E56" s="200">
        <f t="shared" si="0"/>
        <v>0</v>
      </c>
      <c r="F56" s="200">
        <f t="shared" si="1"/>
        <v>0</v>
      </c>
      <c r="H56" s="239"/>
    </row>
    <row r="57" s="238" customFormat="1" ht="20.1" customHeight="1" outlineLevel="2" spans="1:8">
      <c r="A57" s="254" t="s">
        <v>1685</v>
      </c>
      <c r="B57" s="252"/>
      <c r="C57" s="252"/>
      <c r="D57" s="252"/>
      <c r="E57" s="200">
        <f t="shared" si="0"/>
        <v>0</v>
      </c>
      <c r="F57" s="200">
        <f t="shared" si="1"/>
        <v>0</v>
      </c>
      <c r="H57" s="239"/>
    </row>
    <row r="58" s="238" customFormat="1" ht="20.1" customHeight="1" outlineLevel="2" spans="1:8">
      <c r="A58" s="253" t="s">
        <v>1686</v>
      </c>
      <c r="B58" s="252"/>
      <c r="C58" s="252"/>
      <c r="D58" s="252"/>
      <c r="E58" s="200">
        <f t="shared" si="0"/>
        <v>0</v>
      </c>
      <c r="F58" s="200">
        <f t="shared" si="1"/>
        <v>0</v>
      </c>
      <c r="H58" s="239"/>
    </row>
    <row r="59" s="238" customFormat="1" ht="20.1" customHeight="1" outlineLevel="2" spans="1:8">
      <c r="A59" s="253" t="s">
        <v>544</v>
      </c>
      <c r="B59" s="252"/>
      <c r="C59" s="252"/>
      <c r="D59" s="252"/>
      <c r="E59" s="200">
        <f t="shared" si="0"/>
        <v>0</v>
      </c>
      <c r="F59" s="200">
        <f t="shared" si="1"/>
        <v>0</v>
      </c>
      <c r="H59" s="239"/>
    </row>
    <row r="60" s="237" customFormat="1" ht="20.1" customHeight="1" spans="1:8">
      <c r="A60" s="248" t="s">
        <v>1687</v>
      </c>
      <c r="B60" s="249">
        <f>SUM(B61)</f>
        <v>0</v>
      </c>
      <c r="C60" s="249">
        <f>SUM(C61)</f>
        <v>0</v>
      </c>
      <c r="D60" s="249">
        <f>SUM(D61)</f>
        <v>0</v>
      </c>
      <c r="E60" s="197">
        <f t="shared" si="0"/>
        <v>0</v>
      </c>
      <c r="F60" s="200">
        <f t="shared" si="1"/>
        <v>0</v>
      </c>
      <c r="H60" s="250"/>
    </row>
    <row r="61" s="238" customFormat="1" ht="20.1" customHeight="1" outlineLevel="1" spans="1:8">
      <c r="A61" s="251" t="s">
        <v>1656</v>
      </c>
      <c r="B61" s="252">
        <f>SUM(B62:B66)</f>
        <v>0</v>
      </c>
      <c r="C61" s="252">
        <f>SUM(C62:C66)</f>
        <v>0</v>
      </c>
      <c r="D61" s="252">
        <f>SUM(D62:D66)</f>
        <v>0</v>
      </c>
      <c r="E61" s="200">
        <f t="shared" si="0"/>
        <v>0</v>
      </c>
      <c r="F61" s="200">
        <f t="shared" si="1"/>
        <v>0</v>
      </c>
      <c r="H61" s="239"/>
    </row>
    <row r="62" s="238" customFormat="1" ht="20.1" customHeight="1" outlineLevel="2" spans="1:8">
      <c r="A62" s="254" t="s">
        <v>548</v>
      </c>
      <c r="B62" s="252"/>
      <c r="C62" s="252"/>
      <c r="D62" s="252"/>
      <c r="E62" s="200"/>
      <c r="F62" s="200">
        <f t="shared" si="1"/>
        <v>0</v>
      </c>
      <c r="H62" s="239"/>
    </row>
    <row r="63" s="238" customFormat="1" ht="20.1" customHeight="1" outlineLevel="2" spans="1:8">
      <c r="A63" s="253" t="s">
        <v>1688</v>
      </c>
      <c r="B63" s="252"/>
      <c r="C63" s="252"/>
      <c r="D63" s="252"/>
      <c r="E63" s="200"/>
      <c r="F63" s="200">
        <f t="shared" si="1"/>
        <v>0</v>
      </c>
      <c r="H63" s="239"/>
    </row>
    <row r="64" s="238" customFormat="1" ht="20.1" customHeight="1" outlineLevel="2" spans="1:8">
      <c r="A64" s="253" t="s">
        <v>1689</v>
      </c>
      <c r="B64" s="252"/>
      <c r="C64" s="252"/>
      <c r="D64" s="252"/>
      <c r="E64" s="200"/>
      <c r="F64" s="200">
        <f t="shared" si="1"/>
        <v>0</v>
      </c>
      <c r="H64" s="239"/>
    </row>
    <row r="65" s="238" customFormat="1" ht="20.1" customHeight="1" outlineLevel="2" spans="1:8">
      <c r="A65" s="253" t="s">
        <v>615</v>
      </c>
      <c r="B65" s="252"/>
      <c r="C65" s="252"/>
      <c r="D65" s="252"/>
      <c r="E65" s="200"/>
      <c r="F65" s="200">
        <f t="shared" si="1"/>
        <v>0</v>
      </c>
      <c r="H65" s="239"/>
    </row>
    <row r="66" s="238" customFormat="1" ht="20.1" customHeight="1" outlineLevel="2" spans="1:8">
      <c r="A66" s="253" t="s">
        <v>617</v>
      </c>
      <c r="B66" s="252"/>
      <c r="C66" s="252"/>
      <c r="D66" s="252"/>
      <c r="E66" s="200"/>
      <c r="F66" s="200">
        <f t="shared" si="1"/>
        <v>0</v>
      </c>
      <c r="H66" s="239"/>
    </row>
    <row r="67" s="237" customFormat="1" ht="20.1" customHeight="1" spans="1:8">
      <c r="A67" s="248" t="s">
        <v>1690</v>
      </c>
      <c r="B67" s="249">
        <f>SUM(B68,B73,B78)</f>
        <v>0</v>
      </c>
      <c r="C67" s="249">
        <f>SUM(C68,C73,C78)</f>
        <v>0</v>
      </c>
      <c r="D67" s="249">
        <f>SUM(D68,D73,D78)</f>
        <v>0</v>
      </c>
      <c r="E67" s="197">
        <f t="shared" ref="E67:E130" si="2">IFERROR(D67/B67,0%)</f>
        <v>0</v>
      </c>
      <c r="F67" s="197">
        <f t="shared" si="1"/>
        <v>0</v>
      </c>
      <c r="H67" s="250"/>
    </row>
    <row r="68" s="234" customFormat="1" ht="20.1" customHeight="1" outlineLevel="1" spans="1:8">
      <c r="A68" s="251" t="s">
        <v>1691</v>
      </c>
      <c r="B68" s="252">
        <f>SUM(B69:B72)</f>
        <v>0</v>
      </c>
      <c r="C68" s="252">
        <f>SUM(C69:C72)</f>
        <v>0</v>
      </c>
      <c r="D68" s="252">
        <f>SUM(D69:D72)</f>
        <v>0</v>
      </c>
      <c r="E68" s="200">
        <f t="shared" si="2"/>
        <v>0</v>
      </c>
      <c r="F68" s="200">
        <f t="shared" si="1"/>
        <v>0</v>
      </c>
      <c r="H68" s="239"/>
    </row>
    <row r="69" s="234" customFormat="1" ht="20.1" customHeight="1" outlineLevel="2" spans="1:8">
      <c r="A69" s="253" t="s">
        <v>1692</v>
      </c>
      <c r="B69" s="252"/>
      <c r="C69" s="252"/>
      <c r="D69" s="252"/>
      <c r="E69" s="200">
        <f t="shared" si="2"/>
        <v>0</v>
      </c>
      <c r="F69" s="200">
        <f t="shared" si="1"/>
        <v>0</v>
      </c>
      <c r="H69" s="239"/>
    </row>
    <row r="70" s="234" customFormat="1" ht="20.1" customHeight="1" outlineLevel="2" spans="1:8">
      <c r="A70" s="253" t="s">
        <v>1693</v>
      </c>
      <c r="B70" s="252"/>
      <c r="C70" s="252"/>
      <c r="D70" s="252"/>
      <c r="E70" s="200">
        <f t="shared" si="2"/>
        <v>0</v>
      </c>
      <c r="F70" s="200">
        <f t="shared" si="1"/>
        <v>0</v>
      </c>
      <c r="H70" s="239"/>
    </row>
    <row r="71" s="234" customFormat="1" ht="20.1" customHeight="1" outlineLevel="2" spans="1:8">
      <c r="A71" s="253" t="s">
        <v>1694</v>
      </c>
      <c r="B71" s="252"/>
      <c r="C71" s="252"/>
      <c r="D71" s="252"/>
      <c r="E71" s="200">
        <f t="shared" si="2"/>
        <v>0</v>
      </c>
      <c r="F71" s="200">
        <f t="shared" ref="F71:F134" si="3">IFERROR(D71/C71,0%)</f>
        <v>0</v>
      </c>
      <c r="H71" s="239"/>
    </row>
    <row r="72" s="234" customFormat="1" ht="20.1" customHeight="1" outlineLevel="2" spans="1:8">
      <c r="A72" s="253" t="s">
        <v>1695</v>
      </c>
      <c r="B72" s="252"/>
      <c r="C72" s="252"/>
      <c r="D72" s="252"/>
      <c r="E72" s="200">
        <f t="shared" si="2"/>
        <v>0</v>
      </c>
      <c r="F72" s="200">
        <f t="shared" si="3"/>
        <v>0</v>
      </c>
      <c r="H72" s="239"/>
    </row>
    <row r="73" s="234" customFormat="1" ht="20.1" customHeight="1" outlineLevel="1" spans="1:8">
      <c r="A73" s="251" t="s">
        <v>1696</v>
      </c>
      <c r="B73" s="252">
        <f>SUM(B74:B77)</f>
        <v>0</v>
      </c>
      <c r="C73" s="252">
        <f>SUM(C74:C77)</f>
        <v>0</v>
      </c>
      <c r="D73" s="252">
        <f>SUM(D74:D77)</f>
        <v>0</v>
      </c>
      <c r="E73" s="200">
        <f t="shared" si="2"/>
        <v>0</v>
      </c>
      <c r="F73" s="200">
        <f t="shared" si="3"/>
        <v>0</v>
      </c>
      <c r="H73" s="239"/>
    </row>
    <row r="74" s="234" customFormat="1" ht="20.1" customHeight="1" outlineLevel="2" spans="1:8">
      <c r="A74" s="253" t="s">
        <v>1697</v>
      </c>
      <c r="B74" s="252"/>
      <c r="C74" s="252"/>
      <c r="D74" s="252"/>
      <c r="E74" s="200">
        <f t="shared" si="2"/>
        <v>0</v>
      </c>
      <c r="F74" s="200">
        <f t="shared" si="3"/>
        <v>0</v>
      </c>
      <c r="H74" s="239"/>
    </row>
    <row r="75" s="234" customFormat="1" ht="20.1" customHeight="1" outlineLevel="2" spans="1:8">
      <c r="A75" s="253" t="s">
        <v>1698</v>
      </c>
      <c r="B75" s="252"/>
      <c r="C75" s="252"/>
      <c r="D75" s="252"/>
      <c r="E75" s="200">
        <f t="shared" si="2"/>
        <v>0</v>
      </c>
      <c r="F75" s="200">
        <f t="shared" si="3"/>
        <v>0</v>
      </c>
      <c r="H75" s="239"/>
    </row>
    <row r="76" s="234" customFormat="1" ht="20.1" customHeight="1" outlineLevel="2" spans="1:8">
      <c r="A76" s="253" t="s">
        <v>1699</v>
      </c>
      <c r="B76" s="252"/>
      <c r="C76" s="252"/>
      <c r="D76" s="252"/>
      <c r="E76" s="200">
        <f t="shared" si="2"/>
        <v>0</v>
      </c>
      <c r="F76" s="200">
        <f t="shared" si="3"/>
        <v>0</v>
      </c>
      <c r="H76" s="239"/>
    </row>
    <row r="77" s="234" customFormat="1" ht="20.1" customHeight="1" outlineLevel="2" spans="1:8">
      <c r="A77" s="253" t="s">
        <v>1700</v>
      </c>
      <c r="B77" s="252"/>
      <c r="C77" s="252"/>
      <c r="D77" s="252"/>
      <c r="E77" s="200">
        <f t="shared" si="2"/>
        <v>0</v>
      </c>
      <c r="F77" s="200">
        <f t="shared" si="3"/>
        <v>0</v>
      </c>
      <c r="H77" s="239"/>
    </row>
    <row r="78" s="238" customFormat="1" ht="20.1" customHeight="1" outlineLevel="1" spans="1:8">
      <c r="A78" s="251" t="s">
        <v>1656</v>
      </c>
      <c r="B78" s="252">
        <f>SUM(B79:B82)</f>
        <v>0</v>
      </c>
      <c r="C78" s="252">
        <f>SUM(C79:C82)</f>
        <v>0</v>
      </c>
      <c r="D78" s="252">
        <f>SUM(D79:D82)</f>
        <v>0</v>
      </c>
      <c r="E78" s="200">
        <f t="shared" si="2"/>
        <v>0</v>
      </c>
      <c r="F78" s="200">
        <f t="shared" si="3"/>
        <v>0</v>
      </c>
      <c r="H78" s="239"/>
    </row>
    <row r="79" s="238" customFormat="1" ht="20.1" customHeight="1" outlineLevel="2" spans="1:8">
      <c r="A79" s="254" t="s">
        <v>1701</v>
      </c>
      <c r="B79" s="252"/>
      <c r="C79" s="252"/>
      <c r="D79" s="252"/>
      <c r="E79" s="200">
        <f t="shared" si="2"/>
        <v>0</v>
      </c>
      <c r="F79" s="200">
        <f t="shared" si="3"/>
        <v>0</v>
      </c>
      <c r="H79" s="239"/>
    </row>
    <row r="80" s="238" customFormat="1" ht="20.1" customHeight="1" outlineLevel="2" spans="1:8">
      <c r="A80" s="254" t="s">
        <v>1702</v>
      </c>
      <c r="B80" s="252"/>
      <c r="C80" s="252"/>
      <c r="D80" s="252"/>
      <c r="E80" s="200">
        <f t="shared" si="2"/>
        <v>0</v>
      </c>
      <c r="F80" s="200">
        <f t="shared" si="3"/>
        <v>0</v>
      </c>
      <c r="H80" s="239"/>
    </row>
    <row r="81" s="238" customFormat="1" ht="20.1" customHeight="1" outlineLevel="2" spans="1:8">
      <c r="A81" s="254" t="s">
        <v>1703</v>
      </c>
      <c r="B81" s="252"/>
      <c r="C81" s="252"/>
      <c r="D81" s="252"/>
      <c r="E81" s="200">
        <f t="shared" si="2"/>
        <v>0</v>
      </c>
      <c r="F81" s="200">
        <f t="shared" si="3"/>
        <v>0</v>
      </c>
      <c r="H81" s="239"/>
    </row>
    <row r="82" s="238" customFormat="1" ht="20.1" customHeight="1" outlineLevel="2" spans="1:8">
      <c r="A82" s="254" t="s">
        <v>683</v>
      </c>
      <c r="B82" s="252"/>
      <c r="C82" s="252"/>
      <c r="D82" s="252"/>
      <c r="E82" s="200">
        <f t="shared" si="2"/>
        <v>0</v>
      </c>
      <c r="F82" s="200">
        <f t="shared" si="3"/>
        <v>0</v>
      </c>
      <c r="H82" s="239"/>
    </row>
    <row r="83" s="237" customFormat="1" ht="20.1" customHeight="1" spans="1:8">
      <c r="A83" s="248" t="s">
        <v>1704</v>
      </c>
      <c r="B83" s="249">
        <f>SUM(B84,B100,B104,B105,B111,B115,B119,B123,B129,B132,B141)</f>
        <v>9100</v>
      </c>
      <c r="C83" s="249">
        <f>SUM(C84,C100,C104,C105,C111,C115,C119,C123,C129,C132,C141)</f>
        <v>16168</v>
      </c>
      <c r="D83" s="249">
        <f>SUM(D84,D100,D104,D105,D111,D115,D119,D123,D129,D132,D141)</f>
        <v>3600</v>
      </c>
      <c r="E83" s="197">
        <f t="shared" si="2"/>
        <v>0.395604395604396</v>
      </c>
      <c r="F83" s="197">
        <f t="shared" si="3"/>
        <v>0.222662048490846</v>
      </c>
      <c r="H83" s="250"/>
    </row>
    <row r="84" s="237" customFormat="1" ht="20.1" customHeight="1" outlineLevel="1" spans="1:8">
      <c r="A84" s="251" t="s">
        <v>1705</v>
      </c>
      <c r="B84" s="252">
        <f>SUM(B85:B99)</f>
        <v>9100</v>
      </c>
      <c r="C84" s="252">
        <f>SUM(C85:C99)</f>
        <v>16168</v>
      </c>
      <c r="D84" s="252">
        <f>SUM(D85:D99)</f>
        <v>3600</v>
      </c>
      <c r="E84" s="200">
        <f t="shared" si="2"/>
        <v>0.395604395604396</v>
      </c>
      <c r="F84" s="200">
        <f t="shared" si="3"/>
        <v>0.222662048490846</v>
      </c>
      <c r="H84" s="250"/>
    </row>
    <row r="85" s="234" customFormat="1" ht="20.1" customHeight="1" outlineLevel="2" spans="1:8">
      <c r="A85" s="255" t="s">
        <v>1706</v>
      </c>
      <c r="B85" s="252"/>
      <c r="C85" s="252"/>
      <c r="D85" s="252"/>
      <c r="E85" s="200">
        <f t="shared" si="2"/>
        <v>0</v>
      </c>
      <c r="F85" s="200">
        <f t="shared" si="3"/>
        <v>0</v>
      </c>
      <c r="H85" s="239"/>
    </row>
    <row r="86" s="234" customFormat="1" ht="20.1" customHeight="1" outlineLevel="2" spans="1:8">
      <c r="A86" s="255" t="s">
        <v>1707</v>
      </c>
      <c r="B86" s="252"/>
      <c r="C86" s="252"/>
      <c r="D86" s="252"/>
      <c r="E86" s="200">
        <f t="shared" si="2"/>
        <v>0</v>
      </c>
      <c r="F86" s="200">
        <f t="shared" si="3"/>
        <v>0</v>
      </c>
      <c r="H86" s="239"/>
    </row>
    <row r="87" s="234" customFormat="1" ht="20.1" customHeight="1" outlineLevel="2" spans="1:8">
      <c r="A87" s="255" t="s">
        <v>1708</v>
      </c>
      <c r="B87" s="252"/>
      <c r="C87" s="252">
        <v>4908</v>
      </c>
      <c r="D87" s="252"/>
      <c r="E87" s="200">
        <f t="shared" si="2"/>
        <v>0</v>
      </c>
      <c r="F87" s="200">
        <f t="shared" si="3"/>
        <v>0</v>
      </c>
      <c r="H87" s="239"/>
    </row>
    <row r="88" s="234" customFormat="1" ht="20.1" customHeight="1" outlineLevel="2" spans="1:8">
      <c r="A88" s="255" t="s">
        <v>1709</v>
      </c>
      <c r="B88" s="252">
        <v>5100</v>
      </c>
      <c r="C88" s="252">
        <v>4711</v>
      </c>
      <c r="D88" s="252">
        <v>3600</v>
      </c>
      <c r="E88" s="200">
        <f t="shared" si="2"/>
        <v>0.705882352941177</v>
      </c>
      <c r="F88" s="200">
        <f t="shared" si="3"/>
        <v>0.764168966249204</v>
      </c>
      <c r="H88" s="239"/>
    </row>
    <row r="89" s="234" customFormat="1" ht="20.1" customHeight="1" outlineLevel="2" spans="1:8">
      <c r="A89" s="255" t="s">
        <v>1710</v>
      </c>
      <c r="B89" s="252"/>
      <c r="C89" s="252"/>
      <c r="D89" s="252"/>
      <c r="E89" s="200">
        <f t="shared" si="2"/>
        <v>0</v>
      </c>
      <c r="F89" s="200">
        <f t="shared" si="3"/>
        <v>0</v>
      </c>
      <c r="H89" s="239"/>
    </row>
    <row r="90" s="234" customFormat="1" ht="20.1" customHeight="1" outlineLevel="2" spans="1:8">
      <c r="A90" s="255" t="s">
        <v>1711</v>
      </c>
      <c r="B90" s="252"/>
      <c r="C90" s="252"/>
      <c r="D90" s="252"/>
      <c r="E90" s="200">
        <f t="shared" si="2"/>
        <v>0</v>
      </c>
      <c r="F90" s="200">
        <f t="shared" si="3"/>
        <v>0</v>
      </c>
      <c r="H90" s="239"/>
    </row>
    <row r="91" s="234" customFormat="1" ht="20.1" customHeight="1" outlineLevel="2" spans="1:8">
      <c r="A91" s="255" t="s">
        <v>1712</v>
      </c>
      <c r="B91" s="252"/>
      <c r="C91" s="252">
        <v>30</v>
      </c>
      <c r="D91" s="252"/>
      <c r="E91" s="200">
        <f t="shared" si="2"/>
        <v>0</v>
      </c>
      <c r="F91" s="200">
        <f t="shared" si="3"/>
        <v>0</v>
      </c>
      <c r="H91" s="239"/>
    </row>
    <row r="92" s="234" customFormat="1" ht="20.1" customHeight="1" outlineLevel="2" spans="1:8">
      <c r="A92" s="255" t="s">
        <v>1713</v>
      </c>
      <c r="B92" s="252"/>
      <c r="C92" s="252"/>
      <c r="D92" s="252"/>
      <c r="E92" s="200">
        <f t="shared" si="2"/>
        <v>0</v>
      </c>
      <c r="F92" s="200">
        <f t="shared" si="3"/>
        <v>0</v>
      </c>
      <c r="H92" s="239"/>
    </row>
    <row r="93" s="234" customFormat="1" ht="20.1" customHeight="1" outlineLevel="2" spans="1:8">
      <c r="A93" s="255" t="s">
        <v>1714</v>
      </c>
      <c r="B93" s="252"/>
      <c r="C93" s="252"/>
      <c r="D93" s="252"/>
      <c r="E93" s="200">
        <f t="shared" si="2"/>
        <v>0</v>
      </c>
      <c r="F93" s="200">
        <f t="shared" si="3"/>
        <v>0</v>
      </c>
      <c r="H93" s="239"/>
    </row>
    <row r="94" s="234" customFormat="1" ht="20.1" customHeight="1" outlineLevel="2" spans="1:8">
      <c r="A94" s="255" t="s">
        <v>1715</v>
      </c>
      <c r="B94" s="252"/>
      <c r="C94" s="252"/>
      <c r="D94" s="252"/>
      <c r="E94" s="200">
        <f t="shared" si="2"/>
        <v>0</v>
      </c>
      <c r="F94" s="200">
        <f t="shared" si="3"/>
        <v>0</v>
      </c>
      <c r="H94" s="239"/>
    </row>
    <row r="95" s="234" customFormat="1" ht="20.1" customHeight="1" outlineLevel="2" spans="1:8">
      <c r="A95" s="255" t="s">
        <v>967</v>
      </c>
      <c r="B95" s="252"/>
      <c r="C95" s="252"/>
      <c r="D95" s="252"/>
      <c r="E95" s="200">
        <f t="shared" si="2"/>
        <v>0</v>
      </c>
      <c r="F95" s="200">
        <f t="shared" si="3"/>
        <v>0</v>
      </c>
      <c r="H95" s="239"/>
    </row>
    <row r="96" s="234" customFormat="1" ht="20.1" customHeight="1" outlineLevel="2" spans="1:8">
      <c r="A96" s="255" t="s">
        <v>1716</v>
      </c>
      <c r="B96" s="252"/>
      <c r="C96" s="252"/>
      <c r="D96" s="252"/>
      <c r="E96" s="200">
        <f t="shared" si="2"/>
        <v>0</v>
      </c>
      <c r="F96" s="200">
        <f t="shared" si="3"/>
        <v>0</v>
      </c>
      <c r="H96" s="239"/>
    </row>
    <row r="97" s="234" customFormat="1" ht="20.1" customHeight="1" outlineLevel="2" spans="1:8">
      <c r="A97" s="255" t="s">
        <v>1717</v>
      </c>
      <c r="B97" s="252"/>
      <c r="C97" s="252"/>
      <c r="D97" s="252"/>
      <c r="E97" s="200">
        <f t="shared" si="2"/>
        <v>0</v>
      </c>
      <c r="F97" s="200">
        <f t="shared" si="3"/>
        <v>0</v>
      </c>
      <c r="H97" s="239"/>
    </row>
    <row r="98" s="234" customFormat="1" ht="20.1" customHeight="1" outlineLevel="2" spans="1:8">
      <c r="A98" s="255" t="s">
        <v>1718</v>
      </c>
      <c r="B98" s="252"/>
      <c r="C98" s="252"/>
      <c r="D98" s="252"/>
      <c r="E98" s="200">
        <f t="shared" si="2"/>
        <v>0</v>
      </c>
      <c r="F98" s="200">
        <f t="shared" si="3"/>
        <v>0</v>
      </c>
      <c r="H98" s="239"/>
    </row>
    <row r="99" s="234" customFormat="1" ht="20.1" customHeight="1" outlineLevel="2" spans="1:8">
      <c r="A99" s="255" t="s">
        <v>1719</v>
      </c>
      <c r="B99" s="252">
        <v>4000</v>
      </c>
      <c r="C99" s="252">
        <v>6519</v>
      </c>
      <c r="D99" s="252"/>
      <c r="E99" s="200">
        <f t="shared" si="2"/>
        <v>0</v>
      </c>
      <c r="F99" s="200">
        <f t="shared" si="3"/>
        <v>0</v>
      </c>
      <c r="H99" s="239"/>
    </row>
    <row r="100" s="234" customFormat="1" ht="20.1" customHeight="1" outlineLevel="1" spans="1:8">
      <c r="A100" s="251" t="s">
        <v>1720</v>
      </c>
      <c r="B100" s="252">
        <f>SUM(B101:B103)</f>
        <v>0</v>
      </c>
      <c r="C100" s="252">
        <f>SUM(C101:C103)</f>
        <v>0</v>
      </c>
      <c r="D100" s="252">
        <f>SUM(D101:D103)</f>
        <v>0</v>
      </c>
      <c r="E100" s="200">
        <f t="shared" si="2"/>
        <v>0</v>
      </c>
      <c r="F100" s="200">
        <f t="shared" si="3"/>
        <v>0</v>
      </c>
      <c r="H100" s="239"/>
    </row>
    <row r="101" s="234" customFormat="1" ht="20.1" customHeight="1" outlineLevel="2" spans="1:8">
      <c r="A101" s="255" t="s">
        <v>1706</v>
      </c>
      <c r="B101" s="252"/>
      <c r="C101" s="252"/>
      <c r="D101" s="252"/>
      <c r="E101" s="200">
        <f t="shared" si="2"/>
        <v>0</v>
      </c>
      <c r="F101" s="200">
        <f t="shared" si="3"/>
        <v>0</v>
      </c>
      <c r="H101" s="239"/>
    </row>
    <row r="102" s="234" customFormat="1" ht="20.1" customHeight="1" outlineLevel="2" spans="1:8">
      <c r="A102" s="255" t="s">
        <v>1707</v>
      </c>
      <c r="B102" s="252"/>
      <c r="C102" s="252"/>
      <c r="D102" s="252"/>
      <c r="E102" s="200">
        <f t="shared" si="2"/>
        <v>0</v>
      </c>
      <c r="F102" s="200">
        <f t="shared" si="3"/>
        <v>0</v>
      </c>
      <c r="H102" s="239"/>
    </row>
    <row r="103" s="234" customFormat="1" ht="20.1" customHeight="1" outlineLevel="2" spans="1:8">
      <c r="A103" s="255" t="s">
        <v>1721</v>
      </c>
      <c r="B103" s="252"/>
      <c r="C103" s="252"/>
      <c r="D103" s="252"/>
      <c r="E103" s="200">
        <f t="shared" si="2"/>
        <v>0</v>
      </c>
      <c r="F103" s="200">
        <f t="shared" si="3"/>
        <v>0</v>
      </c>
      <c r="H103" s="239"/>
    </row>
    <row r="104" s="234" customFormat="1" ht="20.1" customHeight="1" outlineLevel="1" spans="1:8">
      <c r="A104" s="251" t="s">
        <v>1722</v>
      </c>
      <c r="B104" s="252"/>
      <c r="C104" s="252"/>
      <c r="D104" s="252"/>
      <c r="E104" s="200">
        <f t="shared" si="2"/>
        <v>0</v>
      </c>
      <c r="F104" s="200">
        <f t="shared" si="3"/>
        <v>0</v>
      </c>
      <c r="H104" s="239"/>
    </row>
    <row r="105" s="234" customFormat="1" ht="20.1" customHeight="1" outlineLevel="1" spans="1:8">
      <c r="A105" s="251" t="s">
        <v>1723</v>
      </c>
      <c r="B105" s="252">
        <f>SUM(B106:B110)</f>
        <v>0</v>
      </c>
      <c r="C105" s="252">
        <f>SUM(C106:C110)</f>
        <v>0</v>
      </c>
      <c r="D105" s="252">
        <f>SUM(D106:D110)</f>
        <v>0</v>
      </c>
      <c r="E105" s="200">
        <f t="shared" si="2"/>
        <v>0</v>
      </c>
      <c r="F105" s="200">
        <f t="shared" si="3"/>
        <v>0</v>
      </c>
      <c r="H105" s="239"/>
    </row>
    <row r="106" s="234" customFormat="1" ht="20.1" customHeight="1" outlineLevel="2" spans="1:8">
      <c r="A106" s="255" t="s">
        <v>1724</v>
      </c>
      <c r="B106" s="252"/>
      <c r="C106" s="252"/>
      <c r="D106" s="252"/>
      <c r="E106" s="200">
        <f t="shared" si="2"/>
        <v>0</v>
      </c>
      <c r="F106" s="200">
        <f t="shared" si="3"/>
        <v>0</v>
      </c>
      <c r="H106" s="239"/>
    </row>
    <row r="107" s="234" customFormat="1" ht="20.1" customHeight="1" outlineLevel="2" spans="1:8">
      <c r="A107" s="255" t="s">
        <v>1725</v>
      </c>
      <c r="B107" s="252"/>
      <c r="C107" s="252"/>
      <c r="D107" s="252"/>
      <c r="E107" s="200">
        <f t="shared" si="2"/>
        <v>0</v>
      </c>
      <c r="F107" s="200">
        <f t="shared" si="3"/>
        <v>0</v>
      </c>
      <c r="H107" s="239"/>
    </row>
    <row r="108" s="234" customFormat="1" ht="20.1" customHeight="1" outlineLevel="2" spans="1:8">
      <c r="A108" s="255" t="s">
        <v>1726</v>
      </c>
      <c r="B108" s="252"/>
      <c r="C108" s="252"/>
      <c r="D108" s="252"/>
      <c r="E108" s="200">
        <f t="shared" si="2"/>
        <v>0</v>
      </c>
      <c r="F108" s="200">
        <f t="shared" si="3"/>
        <v>0</v>
      </c>
      <c r="H108" s="239"/>
    </row>
    <row r="109" s="234" customFormat="1" ht="20.1" customHeight="1" outlineLevel="2" spans="1:8">
      <c r="A109" s="255" t="s">
        <v>1727</v>
      </c>
      <c r="B109" s="252"/>
      <c r="C109" s="252"/>
      <c r="D109" s="252"/>
      <c r="E109" s="200">
        <f t="shared" si="2"/>
        <v>0</v>
      </c>
      <c r="F109" s="200">
        <f t="shared" si="3"/>
        <v>0</v>
      </c>
      <c r="H109" s="239"/>
    </row>
    <row r="110" s="234" customFormat="1" ht="20.1" customHeight="1" outlineLevel="2" spans="1:8">
      <c r="A110" s="255" t="s">
        <v>1728</v>
      </c>
      <c r="B110" s="252"/>
      <c r="C110" s="252"/>
      <c r="D110" s="252"/>
      <c r="E110" s="200">
        <f t="shared" si="2"/>
        <v>0</v>
      </c>
      <c r="F110" s="200">
        <f t="shared" si="3"/>
        <v>0</v>
      </c>
      <c r="H110" s="239"/>
    </row>
    <row r="111" s="234" customFormat="1" ht="20.1" customHeight="1" outlineLevel="1" spans="1:8">
      <c r="A111" s="251" t="s">
        <v>1729</v>
      </c>
      <c r="B111" s="252">
        <f>SUM(B112:B114)</f>
        <v>0</v>
      </c>
      <c r="C111" s="252">
        <f>SUM(C112:C114)</f>
        <v>0</v>
      </c>
      <c r="D111" s="252">
        <f>SUM(D112:D114)</f>
        <v>0</v>
      </c>
      <c r="E111" s="200">
        <f t="shared" si="2"/>
        <v>0</v>
      </c>
      <c r="F111" s="200">
        <f t="shared" si="3"/>
        <v>0</v>
      </c>
      <c r="H111" s="239"/>
    </row>
    <row r="112" s="234" customFormat="1" ht="20.1" customHeight="1" outlineLevel="2" spans="1:8">
      <c r="A112" s="253" t="s">
        <v>1730</v>
      </c>
      <c r="B112" s="252"/>
      <c r="C112" s="252"/>
      <c r="D112" s="252"/>
      <c r="E112" s="200">
        <f t="shared" si="2"/>
        <v>0</v>
      </c>
      <c r="F112" s="200">
        <f t="shared" si="3"/>
        <v>0</v>
      </c>
      <c r="H112" s="239"/>
    </row>
    <row r="113" s="234" customFormat="1" ht="20.1" customHeight="1" outlineLevel="2" spans="1:8">
      <c r="A113" s="253" t="s">
        <v>1731</v>
      </c>
      <c r="B113" s="252"/>
      <c r="C113" s="252"/>
      <c r="D113" s="252"/>
      <c r="E113" s="200">
        <f t="shared" si="2"/>
        <v>0</v>
      </c>
      <c r="F113" s="200">
        <f t="shared" si="3"/>
        <v>0</v>
      </c>
      <c r="H113" s="239"/>
    </row>
    <row r="114" s="234" customFormat="1" ht="20.1" customHeight="1" outlineLevel="2" spans="1:8">
      <c r="A114" s="253" t="s">
        <v>1732</v>
      </c>
      <c r="B114" s="252"/>
      <c r="C114" s="252"/>
      <c r="D114" s="252"/>
      <c r="E114" s="200">
        <f t="shared" si="2"/>
        <v>0</v>
      </c>
      <c r="F114" s="200">
        <f t="shared" si="3"/>
        <v>0</v>
      </c>
      <c r="H114" s="239"/>
    </row>
    <row r="115" s="234" customFormat="1" ht="20.1" customHeight="1" outlineLevel="1" spans="1:8">
      <c r="A115" s="251" t="s">
        <v>1733</v>
      </c>
      <c r="B115" s="252">
        <f>SUM(B116:B118)</f>
        <v>0</v>
      </c>
      <c r="C115" s="252">
        <f>SUM(C116:C118)</f>
        <v>0</v>
      </c>
      <c r="D115" s="252">
        <f>SUM(D116:D118)</f>
        <v>0</v>
      </c>
      <c r="E115" s="200">
        <f t="shared" si="2"/>
        <v>0</v>
      </c>
      <c r="F115" s="200">
        <f t="shared" si="3"/>
        <v>0</v>
      </c>
      <c r="H115" s="239"/>
    </row>
    <row r="116" s="234" customFormat="1" ht="20.1" customHeight="1" outlineLevel="2" spans="1:8">
      <c r="A116" s="254" t="s">
        <v>1706</v>
      </c>
      <c r="B116" s="252"/>
      <c r="C116" s="252"/>
      <c r="D116" s="252"/>
      <c r="E116" s="200">
        <f t="shared" si="2"/>
        <v>0</v>
      </c>
      <c r="F116" s="200">
        <f t="shared" si="3"/>
        <v>0</v>
      </c>
      <c r="H116" s="239"/>
    </row>
    <row r="117" s="234" customFormat="1" ht="20.1" customHeight="1" outlineLevel="2" spans="1:8">
      <c r="A117" s="254" t="s">
        <v>1707</v>
      </c>
      <c r="B117" s="252"/>
      <c r="C117" s="252"/>
      <c r="D117" s="252"/>
      <c r="E117" s="200">
        <f t="shared" si="2"/>
        <v>0</v>
      </c>
      <c r="F117" s="200">
        <f t="shared" si="3"/>
        <v>0</v>
      </c>
      <c r="H117" s="239"/>
    </row>
    <row r="118" s="234" customFormat="1" ht="20.1" customHeight="1" outlineLevel="2" spans="1:8">
      <c r="A118" s="254" t="s">
        <v>1734</v>
      </c>
      <c r="B118" s="252"/>
      <c r="C118" s="252"/>
      <c r="D118" s="252"/>
      <c r="E118" s="200">
        <f t="shared" si="2"/>
        <v>0</v>
      </c>
      <c r="F118" s="200">
        <f t="shared" si="3"/>
        <v>0</v>
      </c>
      <c r="H118" s="239"/>
    </row>
    <row r="119" s="234" customFormat="1" ht="20.1" customHeight="1" outlineLevel="1" spans="1:8">
      <c r="A119" s="251" t="s">
        <v>1735</v>
      </c>
      <c r="B119" s="252">
        <f>SUM(B120:B122)</f>
        <v>0</v>
      </c>
      <c r="C119" s="252">
        <f>SUM(C120:C122)</f>
        <v>0</v>
      </c>
      <c r="D119" s="252">
        <f>SUM(D120:D122)</f>
        <v>0</v>
      </c>
      <c r="E119" s="200">
        <f t="shared" si="2"/>
        <v>0</v>
      </c>
      <c r="F119" s="200">
        <f t="shared" si="3"/>
        <v>0</v>
      </c>
      <c r="H119" s="239"/>
    </row>
    <row r="120" s="234" customFormat="1" ht="20.1" customHeight="1" outlineLevel="2" spans="1:8">
      <c r="A120" s="254" t="s">
        <v>1706</v>
      </c>
      <c r="B120" s="252"/>
      <c r="C120" s="252"/>
      <c r="D120" s="252"/>
      <c r="E120" s="200">
        <f t="shared" si="2"/>
        <v>0</v>
      </c>
      <c r="F120" s="200">
        <f t="shared" si="3"/>
        <v>0</v>
      </c>
      <c r="H120" s="239"/>
    </row>
    <row r="121" s="234" customFormat="1" ht="20.1" customHeight="1" outlineLevel="2" spans="1:8">
      <c r="A121" s="254" t="s">
        <v>1707</v>
      </c>
      <c r="B121" s="252"/>
      <c r="C121" s="252"/>
      <c r="D121" s="252"/>
      <c r="E121" s="200">
        <f t="shared" si="2"/>
        <v>0</v>
      </c>
      <c r="F121" s="200">
        <f t="shared" si="3"/>
        <v>0</v>
      </c>
      <c r="H121" s="239"/>
    </row>
    <row r="122" s="234" customFormat="1" ht="20.1" customHeight="1" outlineLevel="2" spans="1:8">
      <c r="A122" s="254" t="s">
        <v>1736</v>
      </c>
      <c r="B122" s="252"/>
      <c r="C122" s="252"/>
      <c r="D122" s="252"/>
      <c r="E122" s="200">
        <f t="shared" si="2"/>
        <v>0</v>
      </c>
      <c r="F122" s="200">
        <f t="shared" si="3"/>
        <v>0</v>
      </c>
      <c r="H122" s="239"/>
    </row>
    <row r="123" s="234" customFormat="1" ht="20.1" customHeight="1" outlineLevel="1" spans="1:8">
      <c r="A123" s="251" t="s">
        <v>1737</v>
      </c>
      <c r="B123" s="252">
        <f>SUM(B124:B128)</f>
        <v>0</v>
      </c>
      <c r="C123" s="252">
        <f>SUM(C124:C128)</f>
        <v>0</v>
      </c>
      <c r="D123" s="252">
        <f>SUM(D124:D128)</f>
        <v>0</v>
      </c>
      <c r="E123" s="200">
        <f t="shared" si="2"/>
        <v>0</v>
      </c>
      <c r="F123" s="200">
        <f t="shared" si="3"/>
        <v>0</v>
      </c>
      <c r="H123" s="239"/>
    </row>
    <row r="124" s="234" customFormat="1" ht="20.1" customHeight="1" outlineLevel="2" spans="1:8">
      <c r="A124" s="254" t="s">
        <v>1724</v>
      </c>
      <c r="B124" s="252"/>
      <c r="C124" s="252"/>
      <c r="D124" s="252"/>
      <c r="E124" s="200">
        <f t="shared" si="2"/>
        <v>0</v>
      </c>
      <c r="F124" s="200">
        <f t="shared" si="3"/>
        <v>0</v>
      </c>
      <c r="H124" s="239"/>
    </row>
    <row r="125" s="234" customFormat="1" ht="20.1" customHeight="1" outlineLevel="2" spans="1:8">
      <c r="A125" s="254" t="s">
        <v>1725</v>
      </c>
      <c r="B125" s="252"/>
      <c r="C125" s="252"/>
      <c r="D125" s="252"/>
      <c r="E125" s="200">
        <f t="shared" si="2"/>
        <v>0</v>
      </c>
      <c r="F125" s="200">
        <f t="shared" si="3"/>
        <v>0</v>
      </c>
      <c r="H125" s="239"/>
    </row>
    <row r="126" s="234" customFormat="1" ht="20.1" customHeight="1" outlineLevel="2" spans="1:8">
      <c r="A126" s="254" t="s">
        <v>1726</v>
      </c>
      <c r="B126" s="252"/>
      <c r="C126" s="252"/>
      <c r="D126" s="252"/>
      <c r="E126" s="200">
        <f t="shared" si="2"/>
        <v>0</v>
      </c>
      <c r="F126" s="200">
        <f t="shared" si="3"/>
        <v>0</v>
      </c>
      <c r="H126" s="239"/>
    </row>
    <row r="127" s="234" customFormat="1" ht="20.1" customHeight="1" outlineLevel="2" spans="1:8">
      <c r="A127" s="254" t="s">
        <v>1727</v>
      </c>
      <c r="B127" s="252"/>
      <c r="C127" s="252"/>
      <c r="D127" s="252"/>
      <c r="E127" s="200">
        <f t="shared" si="2"/>
        <v>0</v>
      </c>
      <c r="F127" s="200">
        <f t="shared" si="3"/>
        <v>0</v>
      </c>
      <c r="H127" s="239"/>
    </row>
    <row r="128" s="234" customFormat="1" ht="20.1" customHeight="1" outlineLevel="2" spans="1:8">
      <c r="A128" s="254" t="s">
        <v>1738</v>
      </c>
      <c r="B128" s="252"/>
      <c r="C128" s="252"/>
      <c r="D128" s="252"/>
      <c r="E128" s="200">
        <f t="shared" si="2"/>
        <v>0</v>
      </c>
      <c r="F128" s="200">
        <f t="shared" si="3"/>
        <v>0</v>
      </c>
      <c r="H128" s="239"/>
    </row>
    <row r="129" s="234" customFormat="1" ht="20.1" customHeight="1" outlineLevel="1" spans="1:8">
      <c r="A129" s="251" t="s">
        <v>1739</v>
      </c>
      <c r="B129" s="252">
        <f>SUM(B130:B131)</f>
        <v>0</v>
      </c>
      <c r="C129" s="252">
        <f>SUM(C130:C131)</f>
        <v>0</v>
      </c>
      <c r="D129" s="252">
        <f>SUM(D130:D131)</f>
        <v>0</v>
      </c>
      <c r="E129" s="200">
        <f t="shared" si="2"/>
        <v>0</v>
      </c>
      <c r="F129" s="200">
        <f t="shared" si="3"/>
        <v>0</v>
      </c>
      <c r="H129" s="239"/>
    </row>
    <row r="130" s="234" customFormat="1" ht="20.1" customHeight="1" outlineLevel="2" spans="1:8">
      <c r="A130" s="254" t="s">
        <v>1730</v>
      </c>
      <c r="B130" s="252"/>
      <c r="C130" s="252"/>
      <c r="D130" s="252"/>
      <c r="E130" s="200">
        <f t="shared" si="2"/>
        <v>0</v>
      </c>
      <c r="F130" s="200">
        <f t="shared" si="3"/>
        <v>0</v>
      </c>
      <c r="H130" s="239"/>
    </row>
    <row r="131" s="234" customFormat="1" ht="20.1" customHeight="1" outlineLevel="2" spans="1:8">
      <c r="A131" s="254" t="s">
        <v>1740</v>
      </c>
      <c r="B131" s="252"/>
      <c r="C131" s="252"/>
      <c r="D131" s="252"/>
      <c r="E131" s="200">
        <f t="shared" ref="E131:E194" si="4">IFERROR(D131/B131,0%)</f>
        <v>0</v>
      </c>
      <c r="F131" s="200">
        <f t="shared" si="3"/>
        <v>0</v>
      </c>
      <c r="H131" s="239"/>
    </row>
    <row r="132" s="234" customFormat="1" ht="20.1" customHeight="1" outlineLevel="1" spans="1:8">
      <c r="A132" s="256" t="s">
        <v>1741</v>
      </c>
      <c r="B132" s="252">
        <f>SUM(B133:B140)</f>
        <v>0</v>
      </c>
      <c r="C132" s="252">
        <f>SUM(C133:C140)</f>
        <v>0</v>
      </c>
      <c r="D132" s="252">
        <f>SUM(D133:D140)</f>
        <v>0</v>
      </c>
      <c r="E132" s="200">
        <f t="shared" si="4"/>
        <v>0</v>
      </c>
      <c r="F132" s="200">
        <f t="shared" si="3"/>
        <v>0</v>
      </c>
      <c r="H132" s="239"/>
    </row>
    <row r="133" s="234" customFormat="1" ht="20.1" customHeight="1" outlineLevel="2" spans="1:8">
      <c r="A133" s="254" t="s">
        <v>1706</v>
      </c>
      <c r="B133" s="252"/>
      <c r="C133" s="252"/>
      <c r="D133" s="252"/>
      <c r="E133" s="200">
        <f t="shared" si="4"/>
        <v>0</v>
      </c>
      <c r="F133" s="200">
        <f t="shared" si="3"/>
        <v>0</v>
      </c>
      <c r="H133" s="239"/>
    </row>
    <row r="134" s="234" customFormat="1" ht="20.1" customHeight="1" outlineLevel="2" spans="1:8">
      <c r="A134" s="254" t="s">
        <v>1707</v>
      </c>
      <c r="B134" s="252"/>
      <c r="C134" s="252"/>
      <c r="D134" s="252"/>
      <c r="E134" s="200">
        <f t="shared" si="4"/>
        <v>0</v>
      </c>
      <c r="F134" s="200">
        <f t="shared" si="3"/>
        <v>0</v>
      </c>
      <c r="H134" s="239"/>
    </row>
    <row r="135" s="234" customFormat="1" ht="20.1" customHeight="1" outlineLevel="2" spans="1:8">
      <c r="A135" s="254" t="s">
        <v>1708</v>
      </c>
      <c r="B135" s="252"/>
      <c r="C135" s="252"/>
      <c r="D135" s="252"/>
      <c r="E135" s="200">
        <f t="shared" si="4"/>
        <v>0</v>
      </c>
      <c r="F135" s="200">
        <f t="shared" ref="F135:F198" si="5">IFERROR(D135/C135,0%)</f>
        <v>0</v>
      </c>
      <c r="H135" s="239"/>
    </row>
    <row r="136" s="234" customFormat="1" ht="20.1" customHeight="1" outlineLevel="2" spans="1:8">
      <c r="A136" s="254" t="s">
        <v>1709</v>
      </c>
      <c r="B136" s="252"/>
      <c r="C136" s="252"/>
      <c r="D136" s="252"/>
      <c r="E136" s="200">
        <f t="shared" si="4"/>
        <v>0</v>
      </c>
      <c r="F136" s="200">
        <f t="shared" si="5"/>
        <v>0</v>
      </c>
      <c r="H136" s="239"/>
    </row>
    <row r="137" s="234" customFormat="1" ht="20.1" customHeight="1" outlineLevel="2" spans="1:8">
      <c r="A137" s="254" t="s">
        <v>1712</v>
      </c>
      <c r="B137" s="252"/>
      <c r="C137" s="252"/>
      <c r="D137" s="252"/>
      <c r="E137" s="200">
        <f t="shared" si="4"/>
        <v>0</v>
      </c>
      <c r="F137" s="200">
        <f t="shared" si="5"/>
        <v>0</v>
      </c>
      <c r="H137" s="239"/>
    </row>
    <row r="138" s="234" customFormat="1" ht="20.1" customHeight="1" outlineLevel="2" spans="1:8">
      <c r="A138" s="254" t="s">
        <v>1714</v>
      </c>
      <c r="B138" s="252"/>
      <c r="C138" s="252"/>
      <c r="D138" s="252"/>
      <c r="E138" s="200">
        <f t="shared" si="4"/>
        <v>0</v>
      </c>
      <c r="F138" s="200">
        <f t="shared" si="5"/>
        <v>0</v>
      </c>
      <c r="H138" s="239"/>
    </row>
    <row r="139" s="234" customFormat="1" ht="20.1" customHeight="1" outlineLevel="2" spans="1:8">
      <c r="A139" s="254" t="s">
        <v>1715</v>
      </c>
      <c r="B139" s="252"/>
      <c r="C139" s="252"/>
      <c r="D139" s="252"/>
      <c r="E139" s="200">
        <f t="shared" si="4"/>
        <v>0</v>
      </c>
      <c r="F139" s="200">
        <f t="shared" si="5"/>
        <v>0</v>
      </c>
      <c r="H139" s="239"/>
    </row>
    <row r="140" s="234" customFormat="1" ht="20.1" customHeight="1" outlineLevel="2" spans="1:8">
      <c r="A140" s="254" t="s">
        <v>1742</v>
      </c>
      <c r="B140" s="252"/>
      <c r="C140" s="252"/>
      <c r="D140" s="252"/>
      <c r="E140" s="200">
        <f t="shared" si="4"/>
        <v>0</v>
      </c>
      <c r="F140" s="200">
        <f t="shared" si="5"/>
        <v>0</v>
      </c>
      <c r="H140" s="239"/>
    </row>
    <row r="141" s="238" customFormat="1" ht="20.1" customHeight="1" outlineLevel="1" spans="1:8">
      <c r="A141" s="251" t="s">
        <v>1656</v>
      </c>
      <c r="B141" s="252">
        <f>SUM(B142:B143)</f>
        <v>0</v>
      </c>
      <c r="C141" s="252">
        <f>SUM(C142:C143)</f>
        <v>0</v>
      </c>
      <c r="D141" s="252">
        <f>SUM(D142:D143)</f>
        <v>0</v>
      </c>
      <c r="E141" s="200">
        <f t="shared" si="4"/>
        <v>0</v>
      </c>
      <c r="F141" s="200">
        <f t="shared" si="5"/>
        <v>0</v>
      </c>
      <c r="H141" s="239"/>
    </row>
    <row r="142" s="238" customFormat="1" ht="20.1" customHeight="1" outlineLevel="2" spans="1:8">
      <c r="A142" s="254" t="s">
        <v>694</v>
      </c>
      <c r="B142" s="252"/>
      <c r="C142" s="252"/>
      <c r="D142" s="252"/>
      <c r="E142" s="200">
        <f t="shared" si="4"/>
        <v>0</v>
      </c>
      <c r="F142" s="200">
        <f t="shared" si="5"/>
        <v>0</v>
      </c>
      <c r="H142" s="239"/>
    </row>
    <row r="143" s="238" customFormat="1" ht="20.1" customHeight="1" outlineLevel="2" spans="1:8">
      <c r="A143" s="254" t="s">
        <v>699</v>
      </c>
      <c r="B143" s="252"/>
      <c r="C143" s="252"/>
      <c r="D143" s="252"/>
      <c r="E143" s="200">
        <f t="shared" si="4"/>
        <v>0</v>
      </c>
      <c r="F143" s="200">
        <f t="shared" si="5"/>
        <v>0</v>
      </c>
      <c r="H143" s="239"/>
    </row>
    <row r="144" s="237" customFormat="1" ht="20.1" customHeight="1" spans="1:8">
      <c r="A144" s="248" t="s">
        <v>1743</v>
      </c>
      <c r="B144" s="249">
        <f>SUM(B145,B150,B155,B160,B164,B168,B171)</f>
        <v>0</v>
      </c>
      <c r="C144" s="249">
        <f>SUM(C145,C150,C155,C160,C164,C168,C171)</f>
        <v>59</v>
      </c>
      <c r="D144" s="249">
        <f>SUM(D145,D150,D155,D160,D164,D168,D171)</f>
        <v>0</v>
      </c>
      <c r="E144" s="197">
        <f t="shared" si="4"/>
        <v>0</v>
      </c>
      <c r="F144" s="197">
        <f t="shared" si="5"/>
        <v>0</v>
      </c>
      <c r="H144" s="250"/>
    </row>
    <row r="145" s="234" customFormat="1" ht="20.1" customHeight="1" outlineLevel="1" spans="1:8">
      <c r="A145" s="257" t="s">
        <v>1744</v>
      </c>
      <c r="B145" s="252">
        <f>SUM(B146:B149)</f>
        <v>0</v>
      </c>
      <c r="C145" s="252">
        <f>SUM(C146:C149)</f>
        <v>0</v>
      </c>
      <c r="D145" s="252">
        <f>SUM(D146:D149)</f>
        <v>0</v>
      </c>
      <c r="E145" s="200">
        <f t="shared" si="4"/>
        <v>0</v>
      </c>
      <c r="F145" s="200">
        <f t="shared" si="5"/>
        <v>0</v>
      </c>
      <c r="H145" s="239"/>
    </row>
    <row r="146" s="234" customFormat="1" ht="20.1" customHeight="1" outlineLevel="2" spans="1:8">
      <c r="A146" s="255" t="s">
        <v>1679</v>
      </c>
      <c r="B146" s="252"/>
      <c r="C146" s="252"/>
      <c r="D146" s="252"/>
      <c r="E146" s="200">
        <f t="shared" si="4"/>
        <v>0</v>
      </c>
      <c r="F146" s="200">
        <f t="shared" si="5"/>
        <v>0</v>
      </c>
      <c r="H146" s="239"/>
    </row>
    <row r="147" s="234" customFormat="1" ht="20.1" customHeight="1" outlineLevel="2" spans="1:8">
      <c r="A147" s="255" t="s">
        <v>1745</v>
      </c>
      <c r="B147" s="252"/>
      <c r="C147" s="252"/>
      <c r="D147" s="252"/>
      <c r="E147" s="200">
        <f t="shared" si="4"/>
        <v>0</v>
      </c>
      <c r="F147" s="200">
        <f t="shared" si="5"/>
        <v>0</v>
      </c>
      <c r="H147" s="239"/>
    </row>
    <row r="148" s="234" customFormat="1" ht="20.1" customHeight="1" outlineLevel="2" spans="1:8">
      <c r="A148" s="255" t="s">
        <v>1746</v>
      </c>
      <c r="B148" s="252"/>
      <c r="C148" s="252"/>
      <c r="D148" s="252"/>
      <c r="E148" s="200">
        <f t="shared" si="4"/>
        <v>0</v>
      </c>
      <c r="F148" s="200">
        <f t="shared" si="5"/>
        <v>0</v>
      </c>
      <c r="H148" s="239"/>
    </row>
    <row r="149" s="234" customFormat="1" ht="20.1" customHeight="1" outlineLevel="2" spans="1:8">
      <c r="A149" s="255" t="s">
        <v>1747</v>
      </c>
      <c r="B149" s="252"/>
      <c r="C149" s="252"/>
      <c r="D149" s="252"/>
      <c r="E149" s="200">
        <f t="shared" si="4"/>
        <v>0</v>
      </c>
      <c r="F149" s="200">
        <f t="shared" si="5"/>
        <v>0</v>
      </c>
      <c r="H149" s="239"/>
    </row>
    <row r="150" s="234" customFormat="1" ht="20.1" customHeight="1" outlineLevel="1" spans="1:8">
      <c r="A150" s="257" t="s">
        <v>1748</v>
      </c>
      <c r="B150" s="252">
        <f>SUM(B151:B154)</f>
        <v>0</v>
      </c>
      <c r="C150" s="252">
        <f>SUM(C151:C154)</f>
        <v>0</v>
      </c>
      <c r="D150" s="252">
        <f>SUM(D151:D154)</f>
        <v>0</v>
      </c>
      <c r="E150" s="200">
        <f t="shared" si="4"/>
        <v>0</v>
      </c>
      <c r="F150" s="200">
        <f t="shared" si="5"/>
        <v>0</v>
      </c>
      <c r="H150" s="239"/>
    </row>
    <row r="151" s="234" customFormat="1" ht="20.1" customHeight="1" outlineLevel="2" spans="1:8">
      <c r="A151" s="255" t="s">
        <v>1679</v>
      </c>
      <c r="B151" s="252"/>
      <c r="C151" s="252"/>
      <c r="D151" s="252"/>
      <c r="E151" s="200">
        <f t="shared" si="4"/>
        <v>0</v>
      </c>
      <c r="F151" s="200">
        <f t="shared" si="5"/>
        <v>0</v>
      </c>
      <c r="H151" s="239"/>
    </row>
    <row r="152" s="234" customFormat="1" ht="20.1" customHeight="1" outlineLevel="2" spans="1:8">
      <c r="A152" s="255" t="s">
        <v>1745</v>
      </c>
      <c r="B152" s="252"/>
      <c r="C152" s="252"/>
      <c r="D152" s="252"/>
      <c r="E152" s="200">
        <f t="shared" si="4"/>
        <v>0</v>
      </c>
      <c r="F152" s="200">
        <f t="shared" si="5"/>
        <v>0</v>
      </c>
      <c r="H152" s="239"/>
    </row>
    <row r="153" s="234" customFormat="1" ht="20.1" customHeight="1" outlineLevel="2" spans="1:8">
      <c r="A153" s="255" t="s">
        <v>1749</v>
      </c>
      <c r="B153" s="252"/>
      <c r="C153" s="252"/>
      <c r="D153" s="252"/>
      <c r="E153" s="200">
        <f t="shared" si="4"/>
        <v>0</v>
      </c>
      <c r="F153" s="200">
        <f t="shared" si="5"/>
        <v>0</v>
      </c>
      <c r="H153" s="239"/>
    </row>
    <row r="154" s="234" customFormat="1" ht="20.1" customHeight="1" outlineLevel="2" spans="1:8">
      <c r="A154" s="255" t="s">
        <v>1750</v>
      </c>
      <c r="B154" s="252"/>
      <c r="C154" s="252"/>
      <c r="D154" s="252"/>
      <c r="E154" s="200">
        <f t="shared" si="4"/>
        <v>0</v>
      </c>
      <c r="F154" s="200">
        <f t="shared" si="5"/>
        <v>0</v>
      </c>
      <c r="H154" s="239"/>
    </row>
    <row r="155" s="234" customFormat="1" ht="20.1" customHeight="1" outlineLevel="1" spans="1:8">
      <c r="A155" s="257" t="s">
        <v>1751</v>
      </c>
      <c r="B155" s="252">
        <f>SUM(B156:B159)</f>
        <v>0</v>
      </c>
      <c r="C155" s="252">
        <f>SUM(C156:C159)</f>
        <v>0</v>
      </c>
      <c r="D155" s="252">
        <f>SUM(D156:D159)</f>
        <v>0</v>
      </c>
      <c r="E155" s="200">
        <f t="shared" si="4"/>
        <v>0</v>
      </c>
      <c r="F155" s="200">
        <f t="shared" si="5"/>
        <v>0</v>
      </c>
      <c r="H155" s="239"/>
    </row>
    <row r="156" s="234" customFormat="1" ht="20.1" customHeight="1" outlineLevel="2" spans="1:8">
      <c r="A156" s="255" t="s">
        <v>761</v>
      </c>
      <c r="B156" s="252"/>
      <c r="C156" s="252"/>
      <c r="D156" s="252"/>
      <c r="E156" s="200">
        <f t="shared" si="4"/>
        <v>0</v>
      </c>
      <c r="F156" s="200">
        <f t="shared" si="5"/>
        <v>0</v>
      </c>
      <c r="H156" s="239"/>
    </row>
    <row r="157" s="234" customFormat="1" ht="20.1" customHeight="1" outlineLevel="2" spans="1:8">
      <c r="A157" s="255" t="s">
        <v>1752</v>
      </c>
      <c r="B157" s="252"/>
      <c r="C157" s="252"/>
      <c r="D157" s="252"/>
      <c r="E157" s="200">
        <f t="shared" si="4"/>
        <v>0</v>
      </c>
      <c r="F157" s="200">
        <f t="shared" si="5"/>
        <v>0</v>
      </c>
      <c r="H157" s="239"/>
    </row>
    <row r="158" s="234" customFormat="1" ht="20.1" customHeight="1" outlineLevel="2" spans="1:8">
      <c r="A158" s="255" t="s">
        <v>1753</v>
      </c>
      <c r="B158" s="252"/>
      <c r="C158" s="252"/>
      <c r="D158" s="252"/>
      <c r="E158" s="200">
        <f t="shared" si="4"/>
        <v>0</v>
      </c>
      <c r="F158" s="200">
        <f t="shared" si="5"/>
        <v>0</v>
      </c>
      <c r="H158" s="239"/>
    </row>
    <row r="159" s="234" customFormat="1" ht="20.1" customHeight="1" outlineLevel="2" spans="1:8">
      <c r="A159" s="255" t="s">
        <v>1754</v>
      </c>
      <c r="B159" s="252"/>
      <c r="C159" s="252"/>
      <c r="D159" s="252"/>
      <c r="E159" s="200">
        <f t="shared" si="4"/>
        <v>0</v>
      </c>
      <c r="F159" s="200">
        <f t="shared" si="5"/>
        <v>0</v>
      </c>
      <c r="H159" s="239"/>
    </row>
    <row r="160" s="238" customFormat="1" ht="20.1" customHeight="1" outlineLevel="1" spans="1:8">
      <c r="A160" s="257" t="s">
        <v>1677</v>
      </c>
      <c r="B160" s="252">
        <f>SUM(B161:B163)</f>
        <v>0</v>
      </c>
      <c r="C160" s="252">
        <f>SUM(C161:C163)</f>
        <v>0</v>
      </c>
      <c r="D160" s="252">
        <f>SUM(D161:D163)</f>
        <v>0</v>
      </c>
      <c r="E160" s="200">
        <f t="shared" si="4"/>
        <v>0</v>
      </c>
      <c r="F160" s="200">
        <f t="shared" si="5"/>
        <v>0</v>
      </c>
      <c r="H160" s="239"/>
    </row>
    <row r="161" s="238" customFormat="1" ht="20.1" customHeight="1" outlineLevel="2" spans="1:8">
      <c r="A161" s="255" t="s">
        <v>1678</v>
      </c>
      <c r="B161" s="252"/>
      <c r="C161" s="252"/>
      <c r="D161" s="252"/>
      <c r="E161" s="200">
        <f t="shared" si="4"/>
        <v>0</v>
      </c>
      <c r="F161" s="200">
        <f t="shared" si="5"/>
        <v>0</v>
      </c>
      <c r="H161" s="239"/>
    </row>
    <row r="162" s="238" customFormat="1" ht="20.1" customHeight="1" outlineLevel="2" spans="1:8">
      <c r="A162" s="255" t="s">
        <v>1679</v>
      </c>
      <c r="B162" s="252"/>
      <c r="C162" s="252"/>
      <c r="D162" s="252"/>
      <c r="E162" s="200">
        <f t="shared" si="4"/>
        <v>0</v>
      </c>
      <c r="F162" s="200">
        <f t="shared" si="5"/>
        <v>0</v>
      </c>
      <c r="H162" s="239"/>
    </row>
    <row r="163" s="238" customFormat="1" ht="20.1" customHeight="1" outlineLevel="2" spans="1:8">
      <c r="A163" s="255" t="s">
        <v>1680</v>
      </c>
      <c r="B163" s="252"/>
      <c r="C163" s="252"/>
      <c r="D163" s="252"/>
      <c r="E163" s="200">
        <f t="shared" si="4"/>
        <v>0</v>
      </c>
      <c r="F163" s="200">
        <f t="shared" si="5"/>
        <v>0</v>
      </c>
      <c r="H163" s="239"/>
    </row>
    <row r="164" s="238" customFormat="1" ht="20.1" customHeight="1" outlineLevel="1" spans="1:8">
      <c r="A164" s="257" t="s">
        <v>1681</v>
      </c>
      <c r="B164" s="252">
        <f>SUM(B165:B167)</f>
        <v>0</v>
      </c>
      <c r="C164" s="252">
        <f>SUM(C165:C167)</f>
        <v>59</v>
      </c>
      <c r="D164" s="252">
        <f>SUM(D165:D167)</f>
        <v>0</v>
      </c>
      <c r="E164" s="200">
        <f t="shared" si="4"/>
        <v>0</v>
      </c>
      <c r="F164" s="200">
        <f t="shared" si="5"/>
        <v>0</v>
      </c>
      <c r="H164" s="239"/>
    </row>
    <row r="165" s="238" customFormat="1" ht="20.1" customHeight="1" outlineLevel="2" spans="1:8">
      <c r="A165" s="255" t="s">
        <v>1678</v>
      </c>
      <c r="B165" s="252"/>
      <c r="C165" s="252">
        <v>31</v>
      </c>
      <c r="D165" s="252"/>
      <c r="E165" s="200">
        <f t="shared" si="4"/>
        <v>0</v>
      </c>
      <c r="F165" s="200">
        <f t="shared" si="5"/>
        <v>0</v>
      </c>
      <c r="H165" s="239"/>
    </row>
    <row r="166" s="238" customFormat="1" ht="20.1" customHeight="1" outlineLevel="2" spans="1:8">
      <c r="A166" s="255" t="s">
        <v>1679</v>
      </c>
      <c r="B166" s="252"/>
      <c r="C166" s="252">
        <v>28</v>
      </c>
      <c r="D166" s="252"/>
      <c r="E166" s="200">
        <f t="shared" si="4"/>
        <v>0</v>
      </c>
      <c r="F166" s="200">
        <f t="shared" si="5"/>
        <v>0</v>
      </c>
      <c r="H166" s="239"/>
    </row>
    <row r="167" s="238" customFormat="1" ht="20.1" customHeight="1" outlineLevel="2" spans="1:8">
      <c r="A167" s="255" t="s">
        <v>1682</v>
      </c>
      <c r="B167" s="252"/>
      <c r="C167" s="252"/>
      <c r="D167" s="252"/>
      <c r="E167" s="200">
        <f t="shared" si="4"/>
        <v>0</v>
      </c>
      <c r="F167" s="200">
        <f t="shared" si="5"/>
        <v>0</v>
      </c>
      <c r="H167" s="239"/>
    </row>
    <row r="168" s="238" customFormat="1" ht="20.1" customHeight="1" outlineLevel="1" spans="1:8">
      <c r="A168" s="257" t="s">
        <v>1683</v>
      </c>
      <c r="B168" s="252">
        <f>SUM(B169:B170)</f>
        <v>0</v>
      </c>
      <c r="C168" s="252">
        <f>SUM(C169:C170)</f>
        <v>0</v>
      </c>
      <c r="D168" s="252">
        <f>SUM(D169:D170)</f>
        <v>0</v>
      </c>
      <c r="E168" s="200">
        <f t="shared" si="4"/>
        <v>0</v>
      </c>
      <c r="F168" s="200">
        <f t="shared" si="5"/>
        <v>0</v>
      </c>
      <c r="H168" s="239"/>
    </row>
    <row r="169" s="238" customFormat="1" ht="20.1" customHeight="1" outlineLevel="2" spans="1:8">
      <c r="A169" s="255" t="s">
        <v>1679</v>
      </c>
      <c r="B169" s="252"/>
      <c r="C169" s="252"/>
      <c r="D169" s="252"/>
      <c r="E169" s="200">
        <f t="shared" si="4"/>
        <v>0</v>
      </c>
      <c r="F169" s="200">
        <f t="shared" si="5"/>
        <v>0</v>
      </c>
      <c r="H169" s="239"/>
    </row>
    <row r="170" s="238" customFormat="1" ht="20.1" customHeight="1" outlineLevel="2" spans="1:8">
      <c r="A170" s="255" t="s">
        <v>1684</v>
      </c>
      <c r="B170" s="252"/>
      <c r="C170" s="252"/>
      <c r="D170" s="252"/>
      <c r="E170" s="200">
        <f t="shared" si="4"/>
        <v>0</v>
      </c>
      <c r="F170" s="200">
        <f t="shared" si="5"/>
        <v>0</v>
      </c>
      <c r="H170" s="239"/>
    </row>
    <row r="171" s="238" customFormat="1" ht="20.1" customHeight="1" outlineLevel="1" spans="1:8">
      <c r="A171" s="251" t="s">
        <v>1656</v>
      </c>
      <c r="B171" s="252">
        <f>SUM(B172:B174)</f>
        <v>0</v>
      </c>
      <c r="C171" s="252">
        <f>SUM(C172:C174)</f>
        <v>0</v>
      </c>
      <c r="D171" s="252">
        <f>SUM(D172:D174)</f>
        <v>0</v>
      </c>
      <c r="E171" s="200">
        <f t="shared" si="4"/>
        <v>0</v>
      </c>
      <c r="F171" s="200">
        <f t="shared" si="5"/>
        <v>0</v>
      </c>
      <c r="H171" s="239"/>
    </row>
    <row r="172" s="238" customFormat="1" ht="20.1" customHeight="1" outlineLevel="2" spans="1:8">
      <c r="A172" s="254" t="s">
        <v>1755</v>
      </c>
      <c r="B172" s="252"/>
      <c r="C172" s="252"/>
      <c r="D172" s="252"/>
      <c r="E172" s="200">
        <f t="shared" si="4"/>
        <v>0</v>
      </c>
      <c r="F172" s="200">
        <f t="shared" si="5"/>
        <v>0</v>
      </c>
      <c r="H172" s="239"/>
    </row>
    <row r="173" s="238" customFormat="1" ht="20.1" customHeight="1" outlineLevel="2" spans="1:8">
      <c r="A173" s="255" t="s">
        <v>1756</v>
      </c>
      <c r="B173" s="252"/>
      <c r="C173" s="252"/>
      <c r="D173" s="252"/>
      <c r="E173" s="200">
        <f t="shared" si="4"/>
        <v>0</v>
      </c>
      <c r="F173" s="200">
        <f t="shared" si="5"/>
        <v>0</v>
      </c>
      <c r="H173" s="239"/>
    </row>
    <row r="174" s="238" customFormat="1" ht="20.1" customHeight="1" outlineLevel="2" spans="1:8">
      <c r="A174" s="255" t="s">
        <v>787</v>
      </c>
      <c r="B174" s="252"/>
      <c r="C174" s="252"/>
      <c r="D174" s="252"/>
      <c r="E174" s="200">
        <f t="shared" si="4"/>
        <v>0</v>
      </c>
      <c r="F174" s="200">
        <f t="shared" si="5"/>
        <v>0</v>
      </c>
      <c r="H174" s="239"/>
    </row>
    <row r="175" s="237" customFormat="1" ht="20.1" customHeight="1" spans="1:8">
      <c r="A175" s="248" t="s">
        <v>1757</v>
      </c>
      <c r="B175" s="249">
        <f>SUM(B176,B181,B186,B195,B202,B211,B214,B217,B218)</f>
        <v>0</v>
      </c>
      <c r="C175" s="249">
        <f>SUM(C176,C181,C186,C195,C202,C211,C214,C217,C218)</f>
        <v>0</v>
      </c>
      <c r="D175" s="249">
        <f>SUM(D176,D181,D186,D195,D202,D211,D214,D217,D218)</f>
        <v>0</v>
      </c>
      <c r="E175" s="197">
        <f t="shared" si="4"/>
        <v>0</v>
      </c>
      <c r="F175" s="197">
        <f t="shared" si="5"/>
        <v>0</v>
      </c>
      <c r="H175" s="250"/>
    </row>
    <row r="176" s="234" customFormat="1" ht="20.1" customHeight="1" outlineLevel="1" spans="1:8">
      <c r="A176" s="257" t="s">
        <v>1758</v>
      </c>
      <c r="B176" s="252">
        <f>SUM(B177:B180)</f>
        <v>0</v>
      </c>
      <c r="C176" s="252">
        <f>SUM(C177:C180)</f>
        <v>0</v>
      </c>
      <c r="D176" s="252">
        <f>SUM(D177:D180)</f>
        <v>0</v>
      </c>
      <c r="E176" s="200">
        <f t="shared" si="4"/>
        <v>0</v>
      </c>
      <c r="F176" s="200">
        <f t="shared" si="5"/>
        <v>0</v>
      </c>
      <c r="H176" s="239"/>
    </row>
    <row r="177" s="234" customFormat="1" ht="20.1" customHeight="1" outlineLevel="2" spans="1:8">
      <c r="A177" s="255" t="s">
        <v>791</v>
      </c>
      <c r="B177" s="252"/>
      <c r="C177" s="252"/>
      <c r="D177" s="252"/>
      <c r="E177" s="200">
        <f t="shared" si="4"/>
        <v>0</v>
      </c>
      <c r="F177" s="200">
        <f t="shared" si="5"/>
        <v>0</v>
      </c>
      <c r="H177" s="239"/>
    </row>
    <row r="178" s="234" customFormat="1" ht="20.1" customHeight="1" outlineLevel="2" spans="1:8">
      <c r="A178" s="255" t="s">
        <v>792</v>
      </c>
      <c r="B178" s="252"/>
      <c r="C178" s="252"/>
      <c r="D178" s="252"/>
      <c r="E178" s="200">
        <f t="shared" si="4"/>
        <v>0</v>
      </c>
      <c r="F178" s="200">
        <f t="shared" si="5"/>
        <v>0</v>
      </c>
      <c r="H178" s="239"/>
    </row>
    <row r="179" s="234" customFormat="1" ht="20.1" customHeight="1" outlineLevel="2" spans="1:8">
      <c r="A179" s="255" t="s">
        <v>1759</v>
      </c>
      <c r="B179" s="252"/>
      <c r="C179" s="252"/>
      <c r="D179" s="252"/>
      <c r="E179" s="200">
        <f t="shared" si="4"/>
        <v>0</v>
      </c>
      <c r="F179" s="200">
        <f t="shared" si="5"/>
        <v>0</v>
      </c>
      <c r="H179" s="239"/>
    </row>
    <row r="180" s="234" customFormat="1" ht="20.1" customHeight="1" outlineLevel="2" spans="1:8">
      <c r="A180" s="255" t="s">
        <v>1760</v>
      </c>
      <c r="B180" s="252"/>
      <c r="C180" s="252"/>
      <c r="D180" s="252"/>
      <c r="E180" s="200">
        <f t="shared" si="4"/>
        <v>0</v>
      </c>
      <c r="F180" s="200">
        <f t="shared" si="5"/>
        <v>0</v>
      </c>
      <c r="H180" s="239"/>
    </row>
    <row r="181" s="234" customFormat="1" ht="20.1" customHeight="1" outlineLevel="1" spans="1:8">
      <c r="A181" s="257" t="s">
        <v>1761</v>
      </c>
      <c r="B181" s="252">
        <f>SUM(B182:B185)</f>
        <v>0</v>
      </c>
      <c r="C181" s="252">
        <f>SUM(C182:C185)</f>
        <v>0</v>
      </c>
      <c r="D181" s="252">
        <f>SUM(D182:D185)</f>
        <v>0</v>
      </c>
      <c r="E181" s="200">
        <f t="shared" si="4"/>
        <v>0</v>
      </c>
      <c r="F181" s="200">
        <f t="shared" si="5"/>
        <v>0</v>
      </c>
      <c r="H181" s="239"/>
    </row>
    <row r="182" s="234" customFormat="1" ht="20.1" customHeight="1" outlineLevel="2" spans="1:8">
      <c r="A182" s="255" t="s">
        <v>1759</v>
      </c>
      <c r="B182" s="252"/>
      <c r="C182" s="252"/>
      <c r="D182" s="252"/>
      <c r="E182" s="200">
        <f t="shared" si="4"/>
        <v>0</v>
      </c>
      <c r="F182" s="200">
        <f t="shared" si="5"/>
        <v>0</v>
      </c>
      <c r="H182" s="239"/>
    </row>
    <row r="183" s="234" customFormat="1" ht="20.1" customHeight="1" outlineLevel="2" spans="1:8">
      <c r="A183" s="255" t="s">
        <v>1762</v>
      </c>
      <c r="B183" s="252"/>
      <c r="C183" s="252"/>
      <c r="D183" s="252"/>
      <c r="E183" s="200">
        <f t="shared" si="4"/>
        <v>0</v>
      </c>
      <c r="F183" s="200">
        <f t="shared" si="5"/>
        <v>0</v>
      </c>
      <c r="H183" s="239"/>
    </row>
    <row r="184" s="234" customFormat="1" ht="20.1" customHeight="1" outlineLevel="2" spans="1:8">
      <c r="A184" s="255" t="s">
        <v>1763</v>
      </c>
      <c r="B184" s="252"/>
      <c r="C184" s="252"/>
      <c r="D184" s="252"/>
      <c r="E184" s="200">
        <f t="shared" si="4"/>
        <v>0</v>
      </c>
      <c r="F184" s="200">
        <f t="shared" si="5"/>
        <v>0</v>
      </c>
      <c r="H184" s="239"/>
    </row>
    <row r="185" s="234" customFormat="1" ht="20.1" customHeight="1" outlineLevel="2" spans="1:8">
      <c r="A185" s="255" t="s">
        <v>1764</v>
      </c>
      <c r="B185" s="252"/>
      <c r="C185" s="252"/>
      <c r="D185" s="252"/>
      <c r="E185" s="200">
        <f t="shared" si="4"/>
        <v>0</v>
      </c>
      <c r="F185" s="200">
        <f t="shared" si="5"/>
        <v>0</v>
      </c>
      <c r="H185" s="239"/>
    </row>
    <row r="186" s="234" customFormat="1" ht="20.1" customHeight="1" outlineLevel="1" spans="1:8">
      <c r="A186" s="257" t="s">
        <v>1765</v>
      </c>
      <c r="B186" s="252">
        <f>SUM(B187:B194)</f>
        <v>0</v>
      </c>
      <c r="C186" s="252">
        <f>SUM(C187:C194)</f>
        <v>0</v>
      </c>
      <c r="D186" s="252">
        <f>SUM(D187:D194)</f>
        <v>0</v>
      </c>
      <c r="E186" s="200">
        <f t="shared" si="4"/>
        <v>0</v>
      </c>
      <c r="F186" s="200">
        <f t="shared" si="5"/>
        <v>0</v>
      </c>
      <c r="H186" s="239"/>
    </row>
    <row r="187" s="234" customFormat="1" ht="20.1" customHeight="1" outlineLevel="2" spans="1:8">
      <c r="A187" s="255" t="s">
        <v>1766</v>
      </c>
      <c r="B187" s="252"/>
      <c r="C187" s="252"/>
      <c r="D187" s="252"/>
      <c r="E187" s="200">
        <f t="shared" si="4"/>
        <v>0</v>
      </c>
      <c r="F187" s="200">
        <f t="shared" si="5"/>
        <v>0</v>
      </c>
      <c r="H187" s="239"/>
    </row>
    <row r="188" s="234" customFormat="1" ht="20.1" customHeight="1" outlineLevel="2" spans="1:8">
      <c r="A188" s="255" t="s">
        <v>1767</v>
      </c>
      <c r="B188" s="252"/>
      <c r="C188" s="252"/>
      <c r="D188" s="252"/>
      <c r="E188" s="200">
        <f t="shared" si="4"/>
        <v>0</v>
      </c>
      <c r="F188" s="200">
        <f t="shared" si="5"/>
        <v>0</v>
      </c>
      <c r="H188" s="239"/>
    </row>
    <row r="189" s="234" customFormat="1" ht="20.1" customHeight="1" outlineLevel="2" spans="1:8">
      <c r="A189" s="255" t="s">
        <v>1768</v>
      </c>
      <c r="B189" s="252"/>
      <c r="C189" s="252"/>
      <c r="D189" s="252"/>
      <c r="E189" s="200">
        <f t="shared" si="4"/>
        <v>0</v>
      </c>
      <c r="F189" s="200">
        <f t="shared" si="5"/>
        <v>0</v>
      </c>
      <c r="H189" s="239"/>
    </row>
    <row r="190" s="234" customFormat="1" ht="20.1" customHeight="1" outlineLevel="2" spans="1:8">
      <c r="A190" s="255" t="s">
        <v>1769</v>
      </c>
      <c r="B190" s="252"/>
      <c r="C190" s="252"/>
      <c r="D190" s="252"/>
      <c r="E190" s="200">
        <f t="shared" si="4"/>
        <v>0</v>
      </c>
      <c r="F190" s="200">
        <f t="shared" si="5"/>
        <v>0</v>
      </c>
      <c r="H190" s="239"/>
    </row>
    <row r="191" s="234" customFormat="1" ht="20.1" customHeight="1" outlineLevel="2" spans="1:8">
      <c r="A191" s="255" t="s">
        <v>1770</v>
      </c>
      <c r="B191" s="252"/>
      <c r="C191" s="252"/>
      <c r="D191" s="252"/>
      <c r="E191" s="200">
        <f t="shared" si="4"/>
        <v>0</v>
      </c>
      <c r="F191" s="200">
        <f t="shared" si="5"/>
        <v>0</v>
      </c>
      <c r="H191" s="239"/>
    </row>
    <row r="192" s="234" customFormat="1" ht="20.1" customHeight="1" outlineLevel="2" spans="1:8">
      <c r="A192" s="255" t="s">
        <v>1771</v>
      </c>
      <c r="B192" s="252"/>
      <c r="C192" s="252"/>
      <c r="D192" s="252"/>
      <c r="E192" s="200">
        <f t="shared" si="4"/>
        <v>0</v>
      </c>
      <c r="F192" s="200">
        <f t="shared" si="5"/>
        <v>0</v>
      </c>
      <c r="H192" s="239"/>
    </row>
    <row r="193" s="234" customFormat="1" ht="20.1" customHeight="1" outlineLevel="2" spans="1:8">
      <c r="A193" s="255" t="s">
        <v>1772</v>
      </c>
      <c r="B193" s="252"/>
      <c r="C193" s="252"/>
      <c r="D193" s="252"/>
      <c r="E193" s="200">
        <f t="shared" si="4"/>
        <v>0</v>
      </c>
      <c r="F193" s="200">
        <f t="shared" si="5"/>
        <v>0</v>
      </c>
      <c r="H193" s="239"/>
    </row>
    <row r="194" s="234" customFormat="1" ht="20.1" customHeight="1" outlineLevel="2" spans="1:8">
      <c r="A194" s="255" t="s">
        <v>1773</v>
      </c>
      <c r="B194" s="252"/>
      <c r="C194" s="252"/>
      <c r="D194" s="252"/>
      <c r="E194" s="200">
        <f t="shared" si="4"/>
        <v>0</v>
      </c>
      <c r="F194" s="200">
        <f t="shared" si="5"/>
        <v>0</v>
      </c>
      <c r="H194" s="239"/>
    </row>
    <row r="195" s="234" customFormat="1" ht="20.1" customHeight="1" outlineLevel="1" spans="1:8">
      <c r="A195" s="257" t="s">
        <v>1774</v>
      </c>
      <c r="B195" s="252">
        <f>SUM(B196:B201)</f>
        <v>0</v>
      </c>
      <c r="C195" s="252">
        <f>SUM(C196:C201)</f>
        <v>0</v>
      </c>
      <c r="D195" s="252">
        <f>SUM(D196:D201)</f>
        <v>0</v>
      </c>
      <c r="E195" s="200">
        <f t="shared" ref="E195:E258" si="6">IFERROR(D195/B195,0%)</f>
        <v>0</v>
      </c>
      <c r="F195" s="200">
        <f t="shared" si="5"/>
        <v>0</v>
      </c>
      <c r="H195" s="239"/>
    </row>
    <row r="196" s="234" customFormat="1" ht="20.1" customHeight="1" outlineLevel="2" spans="1:8">
      <c r="A196" s="255" t="s">
        <v>1775</v>
      </c>
      <c r="B196" s="252"/>
      <c r="C196" s="252"/>
      <c r="D196" s="252"/>
      <c r="E196" s="200">
        <f t="shared" si="6"/>
        <v>0</v>
      </c>
      <c r="F196" s="200">
        <f t="shared" si="5"/>
        <v>0</v>
      </c>
      <c r="H196" s="239"/>
    </row>
    <row r="197" s="234" customFormat="1" ht="20.1" customHeight="1" outlineLevel="2" spans="1:8">
      <c r="A197" s="255" t="s">
        <v>1776</v>
      </c>
      <c r="B197" s="252"/>
      <c r="C197" s="252"/>
      <c r="D197" s="252"/>
      <c r="E197" s="200">
        <f t="shared" si="6"/>
        <v>0</v>
      </c>
      <c r="F197" s="200">
        <f t="shared" si="5"/>
        <v>0</v>
      </c>
      <c r="H197" s="239"/>
    </row>
    <row r="198" s="234" customFormat="1" ht="20.1" customHeight="1" outlineLevel="2" spans="1:8">
      <c r="A198" s="255" t="s">
        <v>1777</v>
      </c>
      <c r="B198" s="252"/>
      <c r="C198" s="252"/>
      <c r="D198" s="252"/>
      <c r="E198" s="200">
        <f t="shared" si="6"/>
        <v>0</v>
      </c>
      <c r="F198" s="200">
        <f t="shared" si="5"/>
        <v>0</v>
      </c>
      <c r="H198" s="239"/>
    </row>
    <row r="199" s="234" customFormat="1" ht="20.1" customHeight="1" outlineLevel="2" spans="1:8">
      <c r="A199" s="255" t="s">
        <v>1778</v>
      </c>
      <c r="B199" s="252"/>
      <c r="C199" s="252"/>
      <c r="D199" s="252"/>
      <c r="E199" s="200">
        <f t="shared" si="6"/>
        <v>0</v>
      </c>
      <c r="F199" s="200">
        <f t="shared" ref="F199:F262" si="7">IFERROR(D199/C199,0%)</f>
        <v>0</v>
      </c>
      <c r="H199" s="239"/>
    </row>
    <row r="200" s="234" customFormat="1" ht="20.1" customHeight="1" outlineLevel="2" spans="1:8">
      <c r="A200" s="255" t="s">
        <v>1779</v>
      </c>
      <c r="B200" s="252"/>
      <c r="C200" s="252"/>
      <c r="D200" s="252"/>
      <c r="E200" s="200">
        <f t="shared" si="6"/>
        <v>0</v>
      </c>
      <c r="F200" s="200">
        <f t="shared" si="7"/>
        <v>0</v>
      </c>
      <c r="H200" s="239"/>
    </row>
    <row r="201" s="234" customFormat="1" ht="20.1" customHeight="1" outlineLevel="2" spans="1:8">
      <c r="A201" s="255" t="s">
        <v>1780</v>
      </c>
      <c r="B201" s="252"/>
      <c r="C201" s="252"/>
      <c r="D201" s="252"/>
      <c r="E201" s="200">
        <f t="shared" si="6"/>
        <v>0</v>
      </c>
      <c r="F201" s="200">
        <f t="shared" si="7"/>
        <v>0</v>
      </c>
      <c r="H201" s="239"/>
    </row>
    <row r="202" s="234" customFormat="1" ht="20.1" customHeight="1" outlineLevel="1" spans="1:8">
      <c r="A202" s="257" t="s">
        <v>1781</v>
      </c>
      <c r="B202" s="252">
        <f>SUM(B203:B210)</f>
        <v>0</v>
      </c>
      <c r="C202" s="252">
        <f>SUM(C203:C210)</f>
        <v>0</v>
      </c>
      <c r="D202" s="252">
        <f>SUM(D203:D210)</f>
        <v>0</v>
      </c>
      <c r="E202" s="200">
        <f t="shared" si="6"/>
        <v>0</v>
      </c>
      <c r="F202" s="200">
        <f t="shared" si="7"/>
        <v>0</v>
      </c>
      <c r="H202" s="239"/>
    </row>
    <row r="203" s="234" customFormat="1" ht="20.1" customHeight="1" outlineLevel="2" spans="1:8">
      <c r="A203" s="255" t="s">
        <v>1782</v>
      </c>
      <c r="B203" s="252"/>
      <c r="C203" s="252"/>
      <c r="D203" s="252"/>
      <c r="E203" s="200">
        <f t="shared" si="6"/>
        <v>0</v>
      </c>
      <c r="F203" s="200">
        <f t="shared" si="7"/>
        <v>0</v>
      </c>
      <c r="H203" s="239"/>
    </row>
    <row r="204" s="234" customFormat="1" ht="20.1" customHeight="1" outlineLevel="2" spans="1:8">
      <c r="A204" s="255" t="s">
        <v>818</v>
      </c>
      <c r="B204" s="252"/>
      <c r="C204" s="252"/>
      <c r="D204" s="252"/>
      <c r="E204" s="200">
        <f t="shared" si="6"/>
        <v>0</v>
      </c>
      <c r="F204" s="200">
        <f t="shared" si="7"/>
        <v>0</v>
      </c>
      <c r="H204" s="239"/>
    </row>
    <row r="205" s="234" customFormat="1" ht="20.1" customHeight="1" outlineLevel="2" spans="1:8">
      <c r="A205" s="255" t="s">
        <v>1783</v>
      </c>
      <c r="B205" s="252"/>
      <c r="C205" s="252"/>
      <c r="D205" s="252"/>
      <c r="E205" s="200">
        <f t="shared" si="6"/>
        <v>0</v>
      </c>
      <c r="F205" s="200">
        <f t="shared" si="7"/>
        <v>0</v>
      </c>
      <c r="H205" s="239"/>
    </row>
    <row r="206" s="234" customFormat="1" ht="20.1" customHeight="1" outlineLevel="2" spans="1:8">
      <c r="A206" s="255" t="s">
        <v>1784</v>
      </c>
      <c r="B206" s="252"/>
      <c r="C206" s="252"/>
      <c r="D206" s="252"/>
      <c r="E206" s="200">
        <f t="shared" si="6"/>
        <v>0</v>
      </c>
      <c r="F206" s="200">
        <f t="shared" si="7"/>
        <v>0</v>
      </c>
      <c r="H206" s="239"/>
    </row>
    <row r="207" s="234" customFormat="1" ht="20.1" customHeight="1" outlineLevel="2" spans="1:8">
      <c r="A207" s="255" t="s">
        <v>1785</v>
      </c>
      <c r="B207" s="252"/>
      <c r="C207" s="252"/>
      <c r="D207" s="252"/>
      <c r="E207" s="200">
        <f t="shared" si="6"/>
        <v>0</v>
      </c>
      <c r="F207" s="200">
        <f t="shared" si="7"/>
        <v>0</v>
      </c>
      <c r="H207" s="239"/>
    </row>
    <row r="208" s="234" customFormat="1" ht="20.1" customHeight="1" outlineLevel="2" spans="1:8">
      <c r="A208" s="255" t="s">
        <v>1786</v>
      </c>
      <c r="B208" s="252"/>
      <c r="C208" s="252"/>
      <c r="D208" s="252"/>
      <c r="E208" s="200">
        <f t="shared" si="6"/>
        <v>0</v>
      </c>
      <c r="F208" s="200">
        <f t="shared" si="7"/>
        <v>0</v>
      </c>
      <c r="H208" s="239"/>
    </row>
    <row r="209" s="234" customFormat="1" ht="20.1" customHeight="1" outlineLevel="2" spans="1:8">
      <c r="A209" s="255" t="s">
        <v>1787</v>
      </c>
      <c r="B209" s="252"/>
      <c r="C209" s="252"/>
      <c r="D209" s="252"/>
      <c r="E209" s="200">
        <f t="shared" si="6"/>
        <v>0</v>
      </c>
      <c r="F209" s="200">
        <f t="shared" si="7"/>
        <v>0</v>
      </c>
      <c r="H209" s="239"/>
    </row>
    <row r="210" s="234" customFormat="1" ht="20.1" customHeight="1" outlineLevel="2" spans="1:8">
      <c r="A210" s="255" t="s">
        <v>1788</v>
      </c>
      <c r="B210" s="252"/>
      <c r="C210" s="252"/>
      <c r="D210" s="252"/>
      <c r="E210" s="200">
        <f t="shared" si="6"/>
        <v>0</v>
      </c>
      <c r="F210" s="200">
        <f t="shared" si="7"/>
        <v>0</v>
      </c>
      <c r="H210" s="239"/>
    </row>
    <row r="211" s="234" customFormat="1" ht="20.1" customHeight="1" outlineLevel="1" spans="1:8">
      <c r="A211" s="257" t="s">
        <v>1789</v>
      </c>
      <c r="B211" s="252">
        <f>SUM(B212:B213)</f>
        <v>0</v>
      </c>
      <c r="C211" s="252">
        <f>SUM(C212:C213)</f>
        <v>0</v>
      </c>
      <c r="D211" s="252">
        <f>SUM(D212:D213)</f>
        <v>0</v>
      </c>
      <c r="E211" s="200">
        <f t="shared" si="6"/>
        <v>0</v>
      </c>
      <c r="F211" s="200">
        <f t="shared" si="7"/>
        <v>0</v>
      </c>
      <c r="H211" s="239"/>
    </row>
    <row r="212" s="234" customFormat="1" ht="20.1" customHeight="1" outlineLevel="2" spans="1:8">
      <c r="A212" s="254" t="s">
        <v>791</v>
      </c>
      <c r="B212" s="252"/>
      <c r="C212" s="252"/>
      <c r="D212" s="252"/>
      <c r="E212" s="200">
        <f t="shared" si="6"/>
        <v>0</v>
      </c>
      <c r="F212" s="200">
        <f t="shared" si="7"/>
        <v>0</v>
      </c>
      <c r="H212" s="239"/>
    </row>
    <row r="213" s="234" customFormat="1" ht="33" customHeight="1" outlineLevel="2" spans="1:8">
      <c r="A213" s="254" t="s">
        <v>1790</v>
      </c>
      <c r="B213" s="252"/>
      <c r="C213" s="252"/>
      <c r="D213" s="252"/>
      <c r="E213" s="200">
        <f t="shared" si="6"/>
        <v>0</v>
      </c>
      <c r="F213" s="200">
        <f t="shared" si="7"/>
        <v>0</v>
      </c>
      <c r="H213" s="239"/>
    </row>
    <row r="214" s="234" customFormat="1" ht="20.1" customHeight="1" outlineLevel="1" spans="1:8">
      <c r="A214" s="257" t="s">
        <v>1791</v>
      </c>
      <c r="B214" s="252">
        <f>SUM(B215:B216)</f>
        <v>0</v>
      </c>
      <c r="C214" s="252">
        <f>SUM(C215:C216)</f>
        <v>0</v>
      </c>
      <c r="D214" s="252">
        <f>SUM(D215:D216)</f>
        <v>0</v>
      </c>
      <c r="E214" s="200">
        <f t="shared" si="6"/>
        <v>0</v>
      </c>
      <c r="F214" s="200">
        <f t="shared" si="7"/>
        <v>0</v>
      </c>
      <c r="H214" s="239"/>
    </row>
    <row r="215" s="234" customFormat="1" ht="20.1" customHeight="1" outlineLevel="2" spans="1:8">
      <c r="A215" s="254" t="s">
        <v>791</v>
      </c>
      <c r="B215" s="252"/>
      <c r="C215" s="252"/>
      <c r="D215" s="252"/>
      <c r="E215" s="200">
        <f t="shared" si="6"/>
        <v>0</v>
      </c>
      <c r="F215" s="200">
        <f t="shared" si="7"/>
        <v>0</v>
      </c>
      <c r="H215" s="239"/>
    </row>
    <row r="216" s="234" customFormat="1" ht="20.1" customHeight="1" outlineLevel="2" spans="1:8">
      <c r="A216" s="254" t="s">
        <v>1792</v>
      </c>
      <c r="B216" s="252"/>
      <c r="C216" s="252"/>
      <c r="D216" s="252"/>
      <c r="E216" s="200">
        <f t="shared" si="6"/>
        <v>0</v>
      </c>
      <c r="F216" s="200">
        <f t="shared" si="7"/>
        <v>0</v>
      </c>
      <c r="H216" s="239"/>
    </row>
    <row r="217" s="234" customFormat="1" ht="20.1" customHeight="1" outlineLevel="1" spans="1:8">
      <c r="A217" s="257" t="s">
        <v>1793</v>
      </c>
      <c r="B217" s="252"/>
      <c r="C217" s="252"/>
      <c r="D217" s="252"/>
      <c r="E217" s="200">
        <f t="shared" si="6"/>
        <v>0</v>
      </c>
      <c r="F217" s="200">
        <f t="shared" si="7"/>
        <v>0</v>
      </c>
      <c r="H217" s="239"/>
    </row>
    <row r="218" s="238" customFormat="1" ht="20.1" customHeight="1" outlineLevel="1" spans="1:8">
      <c r="A218" s="251" t="s">
        <v>1656</v>
      </c>
      <c r="B218" s="252">
        <f>SUM(B219:B223)</f>
        <v>0</v>
      </c>
      <c r="C218" s="252">
        <f>SUM(C219:C223)</f>
        <v>0</v>
      </c>
      <c r="D218" s="252">
        <f>SUM(D219:D223)</f>
        <v>0</v>
      </c>
      <c r="E218" s="200">
        <f t="shared" si="6"/>
        <v>0</v>
      </c>
      <c r="F218" s="200">
        <f t="shared" si="7"/>
        <v>0</v>
      </c>
      <c r="H218" s="239"/>
    </row>
    <row r="219" s="238" customFormat="1" ht="20.1" customHeight="1" outlineLevel="2" spans="1:8">
      <c r="A219" s="254" t="s">
        <v>790</v>
      </c>
      <c r="B219" s="252"/>
      <c r="C219" s="252"/>
      <c r="D219" s="252"/>
      <c r="E219" s="200">
        <f t="shared" si="6"/>
        <v>0</v>
      </c>
      <c r="F219" s="200">
        <f t="shared" si="7"/>
        <v>0</v>
      </c>
      <c r="H219" s="239"/>
    </row>
    <row r="220" s="238" customFormat="1" ht="20.1" customHeight="1" outlineLevel="2" spans="1:8">
      <c r="A220" s="255" t="s">
        <v>809</v>
      </c>
      <c r="B220" s="252"/>
      <c r="C220" s="252"/>
      <c r="D220" s="252"/>
      <c r="E220" s="200">
        <f t="shared" si="6"/>
        <v>0</v>
      </c>
      <c r="F220" s="200">
        <f t="shared" si="7"/>
        <v>0</v>
      </c>
      <c r="H220" s="239"/>
    </row>
    <row r="221" s="238" customFormat="1" ht="20.1" customHeight="1" outlineLevel="2" spans="1:8">
      <c r="A221" s="255" t="s">
        <v>816</v>
      </c>
      <c r="B221" s="252"/>
      <c r="C221" s="252"/>
      <c r="D221" s="252"/>
      <c r="E221" s="200">
        <f t="shared" si="6"/>
        <v>0</v>
      </c>
      <c r="F221" s="200">
        <f t="shared" si="7"/>
        <v>0</v>
      </c>
      <c r="H221" s="239"/>
    </row>
    <row r="222" s="238" customFormat="1" ht="20.1" customHeight="1" outlineLevel="2" spans="1:8">
      <c r="A222" s="255" t="s">
        <v>1794</v>
      </c>
      <c r="B222" s="252"/>
      <c r="C222" s="252"/>
      <c r="D222" s="252"/>
      <c r="E222" s="200">
        <f t="shared" si="6"/>
        <v>0</v>
      </c>
      <c r="F222" s="200">
        <f t="shared" si="7"/>
        <v>0</v>
      </c>
      <c r="H222" s="239"/>
    </row>
    <row r="223" s="238" customFormat="1" ht="20.1" customHeight="1" outlineLevel="2" spans="1:8">
      <c r="A223" s="255" t="s">
        <v>831</v>
      </c>
      <c r="B223" s="252"/>
      <c r="C223" s="252"/>
      <c r="D223" s="252"/>
      <c r="E223" s="200">
        <f t="shared" si="6"/>
        <v>0</v>
      </c>
      <c r="F223" s="200">
        <f t="shared" si="7"/>
        <v>0</v>
      </c>
      <c r="H223" s="239"/>
    </row>
    <row r="224" s="237" customFormat="1" ht="20.1" customHeight="1" spans="1:8">
      <c r="A224" s="248" t="s">
        <v>1795</v>
      </c>
      <c r="B224" s="249">
        <f>SUM(B225,B228)</f>
        <v>0</v>
      </c>
      <c r="C224" s="249">
        <f>SUM(C225,C228)</f>
        <v>36</v>
      </c>
      <c r="D224" s="249">
        <f>SUM(D225,D228)</f>
        <v>0</v>
      </c>
      <c r="E224" s="197">
        <f t="shared" si="6"/>
        <v>0</v>
      </c>
      <c r="F224" s="197">
        <f t="shared" si="7"/>
        <v>0</v>
      </c>
      <c r="H224" s="250"/>
    </row>
    <row r="225" s="234" customFormat="1" ht="20.1" customHeight="1" outlineLevel="1" spans="1:8">
      <c r="A225" s="257" t="s">
        <v>1796</v>
      </c>
      <c r="B225" s="252">
        <f>SUM(B226:B227)</f>
        <v>0</v>
      </c>
      <c r="C225" s="252">
        <f>SUM(C226:C227)</f>
        <v>0</v>
      </c>
      <c r="D225" s="252">
        <f>SUM(D226:D227)</f>
        <v>0</v>
      </c>
      <c r="E225" s="200">
        <f t="shared" si="6"/>
        <v>0</v>
      </c>
      <c r="F225" s="200">
        <f t="shared" si="7"/>
        <v>0</v>
      </c>
      <c r="H225" s="239"/>
    </row>
    <row r="226" s="234" customFormat="1" ht="20.1" customHeight="1" outlineLevel="2" spans="1:8">
      <c r="A226" s="255" t="s">
        <v>1797</v>
      </c>
      <c r="B226" s="252"/>
      <c r="C226" s="252"/>
      <c r="D226" s="252"/>
      <c r="E226" s="200">
        <f t="shared" si="6"/>
        <v>0</v>
      </c>
      <c r="F226" s="200">
        <f t="shared" si="7"/>
        <v>0</v>
      </c>
      <c r="H226" s="239"/>
    </row>
    <row r="227" s="234" customFormat="1" ht="20.1" customHeight="1" outlineLevel="2" spans="1:8">
      <c r="A227" s="255" t="s">
        <v>1798</v>
      </c>
      <c r="B227" s="252"/>
      <c r="C227" s="252"/>
      <c r="D227" s="252"/>
      <c r="E227" s="200">
        <f t="shared" si="6"/>
        <v>0</v>
      </c>
      <c r="F227" s="200">
        <f t="shared" si="7"/>
        <v>0</v>
      </c>
      <c r="H227" s="239"/>
    </row>
    <row r="228" s="238" customFormat="1" ht="20.1" customHeight="1" outlineLevel="1" spans="1:8">
      <c r="A228" s="251" t="s">
        <v>1656</v>
      </c>
      <c r="B228" s="252">
        <f>SUM(B229:B232)</f>
        <v>0</v>
      </c>
      <c r="C228" s="252">
        <f>SUM(C229:C232)</f>
        <v>36</v>
      </c>
      <c r="D228" s="252">
        <f>SUM(D229:D232)</f>
        <v>0</v>
      </c>
      <c r="E228" s="200">
        <f t="shared" si="6"/>
        <v>0</v>
      </c>
      <c r="F228" s="200">
        <f t="shared" si="7"/>
        <v>0</v>
      </c>
      <c r="H228" s="239"/>
    </row>
    <row r="229" s="238" customFormat="1" ht="20.1" customHeight="1" outlineLevel="2" spans="1:8">
      <c r="A229" s="254" t="s">
        <v>834</v>
      </c>
      <c r="B229" s="252"/>
      <c r="C229" s="252"/>
      <c r="D229" s="252"/>
      <c r="E229" s="200">
        <f t="shared" si="6"/>
        <v>0</v>
      </c>
      <c r="F229" s="200">
        <f t="shared" si="7"/>
        <v>0</v>
      </c>
      <c r="H229" s="239"/>
    </row>
    <row r="230" s="238" customFormat="1" ht="20.1" customHeight="1" outlineLevel="2" spans="1:8">
      <c r="A230" s="255" t="s">
        <v>841</v>
      </c>
      <c r="B230" s="252"/>
      <c r="C230" s="252">
        <v>36</v>
      </c>
      <c r="D230" s="252"/>
      <c r="E230" s="200">
        <f t="shared" si="6"/>
        <v>0</v>
      </c>
      <c r="F230" s="200">
        <f t="shared" si="7"/>
        <v>0</v>
      </c>
      <c r="H230" s="239"/>
    </row>
    <row r="231" s="238" customFormat="1" ht="20.1" customHeight="1" outlineLevel="2" spans="1:8">
      <c r="A231" s="255" t="s">
        <v>1489</v>
      </c>
      <c r="B231" s="252"/>
      <c r="C231" s="252"/>
      <c r="D231" s="252"/>
      <c r="E231" s="200">
        <f t="shared" si="6"/>
        <v>0</v>
      </c>
      <c r="F231" s="200">
        <f t="shared" si="7"/>
        <v>0</v>
      </c>
      <c r="H231" s="239"/>
    </row>
    <row r="232" s="238" customFormat="1" ht="20.1" customHeight="1" outlineLevel="2" spans="1:8">
      <c r="A232" s="255" t="s">
        <v>872</v>
      </c>
      <c r="B232" s="252"/>
      <c r="C232" s="252"/>
      <c r="D232" s="252"/>
      <c r="E232" s="200">
        <f t="shared" si="6"/>
        <v>0</v>
      </c>
      <c r="F232" s="200">
        <f t="shared" si="7"/>
        <v>0</v>
      </c>
      <c r="H232" s="239"/>
    </row>
    <row r="233" s="238" customFormat="1" ht="20.1" customHeight="1" spans="1:8">
      <c r="A233" s="248" t="s">
        <v>1799</v>
      </c>
      <c r="B233" s="249">
        <f>SUM(B234)</f>
        <v>0</v>
      </c>
      <c r="C233" s="249">
        <f>SUM(C234)</f>
        <v>0</v>
      </c>
      <c r="D233" s="249">
        <f>SUM(D234)</f>
        <v>0</v>
      </c>
      <c r="E233" s="197">
        <f t="shared" si="6"/>
        <v>0</v>
      </c>
      <c r="F233" s="197">
        <f t="shared" si="7"/>
        <v>0</v>
      </c>
      <c r="H233" s="239"/>
    </row>
    <row r="234" s="238" customFormat="1" ht="20.1" customHeight="1" outlineLevel="1" spans="1:8">
      <c r="A234" s="257" t="s">
        <v>1800</v>
      </c>
      <c r="B234" s="252">
        <f>SUM(B235:B236)</f>
        <v>0</v>
      </c>
      <c r="C234" s="252">
        <f>SUM(C235:C236)</f>
        <v>0</v>
      </c>
      <c r="D234" s="252">
        <f>SUM(D235:D236)</f>
        <v>0</v>
      </c>
      <c r="E234" s="200">
        <f t="shared" si="6"/>
        <v>0</v>
      </c>
      <c r="F234" s="200">
        <f t="shared" si="7"/>
        <v>0</v>
      </c>
      <c r="H234" s="239"/>
    </row>
    <row r="235" s="238" customFormat="1" ht="20.1" customHeight="1" outlineLevel="2" spans="1:8">
      <c r="A235" s="255" t="s">
        <v>1801</v>
      </c>
      <c r="B235" s="252"/>
      <c r="C235" s="252"/>
      <c r="D235" s="252"/>
      <c r="E235" s="200">
        <f t="shared" si="6"/>
        <v>0</v>
      </c>
      <c r="F235" s="200">
        <f t="shared" si="7"/>
        <v>0</v>
      </c>
      <c r="H235" s="239"/>
    </row>
    <row r="236" s="238" customFormat="1" ht="20.1" customHeight="1" outlineLevel="2" spans="1:8">
      <c r="A236" s="255" t="s">
        <v>1802</v>
      </c>
      <c r="B236" s="252"/>
      <c r="C236" s="252"/>
      <c r="D236" s="252"/>
      <c r="E236" s="200">
        <f t="shared" si="6"/>
        <v>0</v>
      </c>
      <c r="F236" s="200">
        <f t="shared" si="7"/>
        <v>0</v>
      </c>
      <c r="H236" s="239"/>
    </row>
    <row r="237" s="238" customFormat="1" ht="20.1" customHeight="1" spans="1:8">
      <c r="A237" s="248" t="s">
        <v>1803</v>
      </c>
      <c r="B237" s="249">
        <f>SUM(B238)</f>
        <v>0</v>
      </c>
      <c r="C237" s="249">
        <f>SUM(C238)</f>
        <v>0</v>
      </c>
      <c r="D237" s="249">
        <f>SUM(D238)</f>
        <v>0</v>
      </c>
      <c r="E237" s="197">
        <f t="shared" si="6"/>
        <v>0</v>
      </c>
      <c r="F237" s="197">
        <f t="shared" si="7"/>
        <v>0</v>
      </c>
      <c r="H237" s="239"/>
    </row>
    <row r="238" s="238" customFormat="1" ht="20.1" customHeight="1" outlineLevel="1" spans="1:8">
      <c r="A238" s="251" t="s">
        <v>1656</v>
      </c>
      <c r="B238" s="252">
        <f>SUM(B239:B240)</f>
        <v>0</v>
      </c>
      <c r="C238" s="252">
        <f>SUM(C239:C240)</f>
        <v>0</v>
      </c>
      <c r="D238" s="252">
        <f>SUM(D239:D240)</f>
        <v>0</v>
      </c>
      <c r="E238" s="200">
        <f t="shared" si="6"/>
        <v>0</v>
      </c>
      <c r="F238" s="200">
        <f t="shared" si="7"/>
        <v>0</v>
      </c>
      <c r="H238" s="239"/>
    </row>
    <row r="239" s="238" customFormat="1" ht="20.1" customHeight="1" outlineLevel="2" spans="1:8">
      <c r="A239" s="254" t="s">
        <v>1804</v>
      </c>
      <c r="B239" s="252"/>
      <c r="C239" s="252"/>
      <c r="D239" s="252"/>
      <c r="E239" s="200">
        <f t="shared" si="6"/>
        <v>0</v>
      </c>
      <c r="F239" s="200">
        <f t="shared" si="7"/>
        <v>0</v>
      </c>
      <c r="H239" s="239"/>
    </row>
    <row r="240" s="238" customFormat="1" ht="20.1" customHeight="1" outlineLevel="2" spans="1:8">
      <c r="A240" s="255" t="s">
        <v>1805</v>
      </c>
      <c r="B240" s="252"/>
      <c r="C240" s="252"/>
      <c r="D240" s="252"/>
      <c r="E240" s="200">
        <f t="shared" si="6"/>
        <v>0</v>
      </c>
      <c r="F240" s="200">
        <f t="shared" si="7"/>
        <v>0</v>
      </c>
      <c r="H240" s="239"/>
    </row>
    <row r="241" s="238" customFormat="1" ht="20.1" customHeight="1" spans="1:8">
      <c r="A241" s="248" t="s">
        <v>1806</v>
      </c>
      <c r="B241" s="249">
        <f>SUM(B242)</f>
        <v>0</v>
      </c>
      <c r="C241" s="249">
        <f>SUM(C242)</f>
        <v>0</v>
      </c>
      <c r="D241" s="249">
        <f>SUM(D242)</f>
        <v>0</v>
      </c>
      <c r="E241" s="200">
        <f t="shared" si="6"/>
        <v>0</v>
      </c>
      <c r="F241" s="197">
        <f t="shared" si="7"/>
        <v>0</v>
      </c>
      <c r="H241" s="239"/>
    </row>
    <row r="242" s="238" customFormat="1" ht="20.1" customHeight="1" outlineLevel="1" spans="1:8">
      <c r="A242" s="251" t="s">
        <v>1656</v>
      </c>
      <c r="B242" s="252">
        <f>SUM(B243:B244)</f>
        <v>0</v>
      </c>
      <c r="C242" s="252">
        <f>SUM(C243:C244)</f>
        <v>0</v>
      </c>
      <c r="D242" s="252">
        <f>SUM(D243:D244)</f>
        <v>0</v>
      </c>
      <c r="E242" s="200">
        <f t="shared" si="6"/>
        <v>0</v>
      </c>
      <c r="F242" s="200">
        <f t="shared" si="7"/>
        <v>0</v>
      </c>
      <c r="H242" s="239"/>
    </row>
    <row r="243" s="238" customFormat="1" ht="20.1" customHeight="1" outlineLevel="2" spans="1:8">
      <c r="A243" s="254" t="s">
        <v>997</v>
      </c>
      <c r="B243" s="252"/>
      <c r="C243" s="252"/>
      <c r="D243" s="252"/>
      <c r="E243" s="200">
        <f t="shared" si="6"/>
        <v>0</v>
      </c>
      <c r="F243" s="200">
        <f t="shared" si="7"/>
        <v>0</v>
      </c>
      <c r="H243" s="239"/>
    </row>
    <row r="244" s="238" customFormat="1" ht="20.1" customHeight="1" outlineLevel="2" spans="1:8">
      <c r="A244" s="255" t="s">
        <v>1807</v>
      </c>
      <c r="B244" s="252"/>
      <c r="C244" s="252"/>
      <c r="D244" s="252"/>
      <c r="E244" s="200">
        <f t="shared" si="6"/>
        <v>0</v>
      </c>
      <c r="F244" s="200">
        <f t="shared" si="7"/>
        <v>0</v>
      </c>
      <c r="H244" s="239"/>
    </row>
    <row r="245" s="238" customFormat="1" ht="20.1" customHeight="1" spans="1:8">
      <c r="A245" s="248" t="s">
        <v>1808</v>
      </c>
      <c r="B245" s="249">
        <f>SUM(B246)</f>
        <v>0</v>
      </c>
      <c r="C245" s="249">
        <f>SUM(C246)</f>
        <v>0</v>
      </c>
      <c r="D245" s="249">
        <f>SUM(D246)</f>
        <v>0</v>
      </c>
      <c r="E245" s="200">
        <f t="shared" si="6"/>
        <v>0</v>
      </c>
      <c r="F245" s="197">
        <f t="shared" si="7"/>
        <v>0</v>
      </c>
      <c r="H245" s="239"/>
    </row>
    <row r="246" s="238" customFormat="1" ht="20.1" customHeight="1" outlineLevel="1" spans="1:8">
      <c r="A246" s="251" t="s">
        <v>1656</v>
      </c>
      <c r="B246" s="252">
        <f>SUM(B247:B249)</f>
        <v>0</v>
      </c>
      <c r="C246" s="252">
        <f>SUM(C247:C249)</f>
        <v>0</v>
      </c>
      <c r="D246" s="252">
        <f>SUM(D247:D249)</f>
        <v>0</v>
      </c>
      <c r="E246" s="200">
        <f t="shared" si="6"/>
        <v>0</v>
      </c>
      <c r="F246" s="200">
        <f t="shared" si="7"/>
        <v>0</v>
      </c>
      <c r="H246" s="239"/>
    </row>
    <row r="247" s="238" customFormat="1" ht="20.1" customHeight="1" outlineLevel="2" spans="1:8">
      <c r="A247" s="254" t="s">
        <v>1052</v>
      </c>
      <c r="B247" s="252"/>
      <c r="C247" s="252"/>
      <c r="D247" s="252"/>
      <c r="E247" s="200">
        <f t="shared" si="6"/>
        <v>0</v>
      </c>
      <c r="F247" s="200">
        <f t="shared" si="7"/>
        <v>0</v>
      </c>
      <c r="H247" s="239"/>
    </row>
    <row r="248" s="238" customFormat="1" ht="20.1" customHeight="1" outlineLevel="2" spans="1:8">
      <c r="A248" s="255" t="s">
        <v>1809</v>
      </c>
      <c r="B248" s="252"/>
      <c r="C248" s="252"/>
      <c r="D248" s="252"/>
      <c r="E248" s="200">
        <f t="shared" si="6"/>
        <v>0</v>
      </c>
      <c r="F248" s="200">
        <f t="shared" si="7"/>
        <v>0</v>
      </c>
      <c r="H248" s="239"/>
    </row>
    <row r="249" s="238" customFormat="1" ht="20.1" customHeight="1" outlineLevel="2" spans="1:8">
      <c r="A249" s="255" t="s">
        <v>1060</v>
      </c>
      <c r="B249" s="252"/>
      <c r="C249" s="252"/>
      <c r="D249" s="252"/>
      <c r="E249" s="200">
        <f t="shared" si="6"/>
        <v>0</v>
      </c>
      <c r="F249" s="200">
        <f t="shared" si="7"/>
        <v>0</v>
      </c>
      <c r="H249" s="239"/>
    </row>
    <row r="250" s="237" customFormat="1" ht="20.1" customHeight="1" spans="1:8">
      <c r="A250" s="248" t="s">
        <v>1810</v>
      </c>
      <c r="B250" s="249">
        <f>SUM(B251,B255,B264)</f>
        <v>70700</v>
      </c>
      <c r="C250" s="249">
        <f>SUM(C251,C255,C264)</f>
        <v>55949</v>
      </c>
      <c r="D250" s="249">
        <f>SUM(D251,D255,D264)</f>
        <v>32855</v>
      </c>
      <c r="E250" s="197">
        <f t="shared" si="6"/>
        <v>0.464710042432815</v>
      </c>
      <c r="F250" s="197">
        <f t="shared" si="7"/>
        <v>0.587231228440187</v>
      </c>
      <c r="H250" s="250"/>
    </row>
    <row r="251" s="234" customFormat="1" ht="20.1" customHeight="1" outlineLevel="1" spans="1:8">
      <c r="A251" s="257" t="s">
        <v>1811</v>
      </c>
      <c r="B251" s="252">
        <f>SUM(B252:B254)</f>
        <v>70500</v>
      </c>
      <c r="C251" s="252">
        <f>SUM(C252:C254)</f>
        <v>54983</v>
      </c>
      <c r="D251" s="252">
        <f>SUM(D252:D254)</f>
        <v>32700</v>
      </c>
      <c r="E251" s="200">
        <f t="shared" si="6"/>
        <v>0.463829787234043</v>
      </c>
      <c r="F251" s="200">
        <f t="shared" si="7"/>
        <v>0.59472927995926</v>
      </c>
      <c r="H251" s="239"/>
    </row>
    <row r="252" s="234" customFormat="1" ht="20.1" customHeight="1" outlineLevel="2" spans="1:8">
      <c r="A252" s="255" t="s">
        <v>1812</v>
      </c>
      <c r="B252" s="252"/>
      <c r="C252" s="252"/>
      <c r="D252" s="252"/>
      <c r="E252" s="200">
        <f t="shared" si="6"/>
        <v>0</v>
      </c>
      <c r="F252" s="200">
        <f t="shared" si="7"/>
        <v>0</v>
      </c>
      <c r="H252" s="239"/>
    </row>
    <row r="253" s="234" customFormat="1" ht="20.1" customHeight="1" outlineLevel="2" spans="1:8">
      <c r="A253" s="255" t="s">
        <v>1813</v>
      </c>
      <c r="B253" s="252">
        <v>70500</v>
      </c>
      <c r="C253" s="252">
        <v>54983</v>
      </c>
      <c r="D253" s="252">
        <v>32700</v>
      </c>
      <c r="E253" s="200">
        <f t="shared" si="6"/>
        <v>0.463829787234043</v>
      </c>
      <c r="F253" s="200">
        <f t="shared" si="7"/>
        <v>0.59472927995926</v>
      </c>
      <c r="H253" s="239"/>
    </row>
    <row r="254" s="234" customFormat="1" ht="20.1" customHeight="1" outlineLevel="2" spans="1:8">
      <c r="A254" s="255" t="s">
        <v>1814</v>
      </c>
      <c r="B254" s="252"/>
      <c r="C254" s="252"/>
      <c r="D254" s="252"/>
      <c r="E254" s="200">
        <f t="shared" si="6"/>
        <v>0</v>
      </c>
      <c r="F254" s="200">
        <f t="shared" si="7"/>
        <v>0</v>
      </c>
      <c r="H254" s="239"/>
    </row>
    <row r="255" s="234" customFormat="1" ht="20.1" customHeight="1" outlineLevel="1" spans="1:8">
      <c r="A255" s="257" t="s">
        <v>1815</v>
      </c>
      <c r="B255" s="252">
        <f>SUM(B256:B263)</f>
        <v>0</v>
      </c>
      <c r="C255" s="252">
        <f>SUM(C256:C263)</f>
        <v>0</v>
      </c>
      <c r="D255" s="252">
        <f>SUM(D256:D263)</f>
        <v>0</v>
      </c>
      <c r="E255" s="200">
        <f t="shared" si="6"/>
        <v>0</v>
      </c>
      <c r="F255" s="200">
        <f t="shared" si="7"/>
        <v>0</v>
      </c>
      <c r="H255" s="239"/>
    </row>
    <row r="256" s="234" customFormat="1" ht="20.1" customHeight="1" outlineLevel="2" spans="1:8">
      <c r="A256" s="255" t="s">
        <v>1816</v>
      </c>
      <c r="B256" s="252"/>
      <c r="C256" s="252"/>
      <c r="D256" s="252"/>
      <c r="E256" s="200">
        <f t="shared" si="6"/>
        <v>0</v>
      </c>
      <c r="F256" s="200">
        <f t="shared" si="7"/>
        <v>0</v>
      </c>
      <c r="H256" s="239"/>
    </row>
    <row r="257" s="234" customFormat="1" ht="20.1" customHeight="1" outlineLevel="2" spans="1:8">
      <c r="A257" s="255" t="s">
        <v>1817</v>
      </c>
      <c r="B257" s="252"/>
      <c r="C257" s="252"/>
      <c r="D257" s="252"/>
      <c r="E257" s="200">
        <f t="shared" si="6"/>
        <v>0</v>
      </c>
      <c r="F257" s="200">
        <f t="shared" si="7"/>
        <v>0</v>
      </c>
      <c r="H257" s="239"/>
    </row>
    <row r="258" s="234" customFormat="1" ht="20.1" customHeight="1" outlineLevel="2" spans="1:8">
      <c r="A258" s="255" t="s">
        <v>1818</v>
      </c>
      <c r="B258" s="252"/>
      <c r="C258" s="252"/>
      <c r="D258" s="252"/>
      <c r="E258" s="200">
        <f t="shared" si="6"/>
        <v>0</v>
      </c>
      <c r="F258" s="200">
        <f t="shared" si="7"/>
        <v>0</v>
      </c>
      <c r="H258" s="239"/>
    </row>
    <row r="259" s="234" customFormat="1" ht="20.1" customHeight="1" outlineLevel="2" spans="1:8">
      <c r="A259" s="255" t="s">
        <v>1819</v>
      </c>
      <c r="B259" s="252"/>
      <c r="C259" s="252"/>
      <c r="D259" s="252"/>
      <c r="E259" s="200">
        <f t="shared" ref="E259:E322" si="8">IFERROR(D259/B259,0%)</f>
        <v>0</v>
      </c>
      <c r="F259" s="200">
        <f t="shared" si="7"/>
        <v>0</v>
      </c>
      <c r="H259" s="239"/>
    </row>
    <row r="260" s="234" customFormat="1" ht="20.1" customHeight="1" outlineLevel="2" spans="1:8">
      <c r="A260" s="255" t="s">
        <v>1820</v>
      </c>
      <c r="B260" s="252"/>
      <c r="C260" s="252"/>
      <c r="D260" s="252"/>
      <c r="E260" s="200">
        <f t="shared" si="8"/>
        <v>0</v>
      </c>
      <c r="F260" s="200">
        <f t="shared" si="7"/>
        <v>0</v>
      </c>
      <c r="H260" s="239"/>
    </row>
    <row r="261" s="234" customFormat="1" ht="20.1" customHeight="1" outlineLevel="2" spans="1:8">
      <c r="A261" s="255" t="s">
        <v>1821</v>
      </c>
      <c r="B261" s="252"/>
      <c r="C261" s="252"/>
      <c r="D261" s="252"/>
      <c r="E261" s="200">
        <f t="shared" si="8"/>
        <v>0</v>
      </c>
      <c r="F261" s="200">
        <f t="shared" si="7"/>
        <v>0</v>
      </c>
      <c r="H261" s="239"/>
    </row>
    <row r="262" s="234" customFormat="1" ht="20.1" customHeight="1" outlineLevel="2" spans="1:8">
      <c r="A262" s="255" t="s">
        <v>1822</v>
      </c>
      <c r="B262" s="252"/>
      <c r="C262" s="252"/>
      <c r="D262" s="252"/>
      <c r="E262" s="200">
        <f t="shared" si="8"/>
        <v>0</v>
      </c>
      <c r="F262" s="200">
        <f t="shared" si="7"/>
        <v>0</v>
      </c>
      <c r="H262" s="239"/>
    </row>
    <row r="263" s="234" customFormat="1" ht="20.1" customHeight="1" outlineLevel="2" spans="1:8">
      <c r="A263" s="255" t="s">
        <v>1823</v>
      </c>
      <c r="B263" s="252"/>
      <c r="C263" s="252"/>
      <c r="D263" s="252"/>
      <c r="E263" s="200">
        <f t="shared" si="8"/>
        <v>0</v>
      </c>
      <c r="F263" s="200">
        <f t="shared" ref="F263:F326" si="9">IFERROR(D263/C263,0%)</f>
        <v>0</v>
      </c>
      <c r="H263" s="239"/>
    </row>
    <row r="264" s="234" customFormat="1" ht="20.1" customHeight="1" outlineLevel="1" spans="1:8">
      <c r="A264" s="257" t="s">
        <v>1824</v>
      </c>
      <c r="B264" s="252">
        <f>SUM(B265:B274)</f>
        <v>200</v>
      </c>
      <c r="C264" s="252">
        <f>SUM(C265:C274)</f>
        <v>966</v>
      </c>
      <c r="D264" s="252">
        <f>SUM(D265:D274)</f>
        <v>155</v>
      </c>
      <c r="E264" s="200">
        <f t="shared" si="8"/>
        <v>0.775</v>
      </c>
      <c r="F264" s="200">
        <f t="shared" si="9"/>
        <v>0.160455486542443</v>
      </c>
      <c r="H264" s="239"/>
    </row>
    <row r="265" s="234" customFormat="1" ht="20.1" customHeight="1" outlineLevel="2" spans="1:8">
      <c r="A265" s="255" t="s">
        <v>1825</v>
      </c>
      <c r="B265" s="258">
        <v>0</v>
      </c>
      <c r="C265" s="258">
        <v>514</v>
      </c>
      <c r="D265" s="258">
        <v>0</v>
      </c>
      <c r="E265" s="200">
        <f t="shared" si="8"/>
        <v>0</v>
      </c>
      <c r="F265" s="200">
        <f t="shared" si="9"/>
        <v>0</v>
      </c>
      <c r="H265" s="239"/>
    </row>
    <row r="266" s="234" customFormat="1" ht="20.1" customHeight="1" outlineLevel="2" spans="1:8">
      <c r="A266" s="255" t="s">
        <v>1826</v>
      </c>
      <c r="B266" s="258">
        <v>150</v>
      </c>
      <c r="C266" s="258">
        <v>428</v>
      </c>
      <c r="D266" s="258">
        <v>150</v>
      </c>
      <c r="E266" s="200">
        <f t="shared" si="8"/>
        <v>1</v>
      </c>
      <c r="F266" s="200">
        <f t="shared" si="9"/>
        <v>0.350467289719626</v>
      </c>
      <c r="H266" s="239"/>
    </row>
    <row r="267" s="234" customFormat="1" ht="20.1" customHeight="1" outlineLevel="2" spans="1:8">
      <c r="A267" s="255" t="s">
        <v>1827</v>
      </c>
      <c r="B267" s="252"/>
      <c r="C267" s="252"/>
      <c r="D267" s="252"/>
      <c r="E267" s="200">
        <f t="shared" si="8"/>
        <v>0</v>
      </c>
      <c r="F267" s="200">
        <f t="shared" si="9"/>
        <v>0</v>
      </c>
      <c r="H267" s="239"/>
    </row>
    <row r="268" s="234" customFormat="1" ht="20.1" customHeight="1" outlineLevel="2" spans="1:8">
      <c r="A268" s="255" t="s">
        <v>1828</v>
      </c>
      <c r="B268" s="252"/>
      <c r="C268" s="252"/>
      <c r="D268" s="252"/>
      <c r="E268" s="200">
        <f t="shared" si="8"/>
        <v>0</v>
      </c>
      <c r="F268" s="200">
        <f t="shared" si="9"/>
        <v>0</v>
      </c>
      <c r="H268" s="239"/>
    </row>
    <row r="269" s="234" customFormat="1" ht="20.1" customHeight="1" outlineLevel="2" spans="1:8">
      <c r="A269" s="255" t="s">
        <v>1829</v>
      </c>
      <c r="B269" s="252">
        <v>50</v>
      </c>
      <c r="C269" s="252">
        <v>4</v>
      </c>
      <c r="D269" s="252">
        <v>5</v>
      </c>
      <c r="E269" s="200">
        <f t="shared" si="8"/>
        <v>0.1</v>
      </c>
      <c r="F269" s="200">
        <f t="shared" si="9"/>
        <v>1.25</v>
      </c>
      <c r="H269" s="239"/>
    </row>
    <row r="270" s="234" customFormat="1" ht="20.1" customHeight="1" outlineLevel="2" spans="1:8">
      <c r="A270" s="255" t="s">
        <v>1830</v>
      </c>
      <c r="B270" s="252"/>
      <c r="C270" s="252"/>
      <c r="D270" s="252"/>
      <c r="E270" s="200">
        <f t="shared" si="8"/>
        <v>0</v>
      </c>
      <c r="F270" s="200">
        <f t="shared" si="9"/>
        <v>0</v>
      </c>
      <c r="H270" s="239"/>
    </row>
    <row r="271" s="234" customFormat="1" ht="20.1" customHeight="1" outlineLevel="2" spans="1:8">
      <c r="A271" s="255" t="s">
        <v>1831</v>
      </c>
      <c r="B271" s="252"/>
      <c r="C271" s="252"/>
      <c r="D271" s="252"/>
      <c r="E271" s="200">
        <f t="shared" si="8"/>
        <v>0</v>
      </c>
      <c r="F271" s="200">
        <f t="shared" si="9"/>
        <v>0</v>
      </c>
      <c r="H271" s="239"/>
    </row>
    <row r="272" s="234" customFormat="1" ht="20.1" customHeight="1" outlineLevel="2" spans="1:8">
      <c r="A272" s="255" t="s">
        <v>1832</v>
      </c>
      <c r="B272" s="252"/>
      <c r="C272" s="252"/>
      <c r="D272" s="252"/>
      <c r="E272" s="200">
        <f t="shared" si="8"/>
        <v>0</v>
      </c>
      <c r="F272" s="200">
        <f t="shared" si="9"/>
        <v>0</v>
      </c>
      <c r="H272" s="239"/>
    </row>
    <row r="273" s="234" customFormat="1" ht="20.1" customHeight="1" outlineLevel="2" spans="1:8">
      <c r="A273" s="255" t="s">
        <v>1833</v>
      </c>
      <c r="B273" s="252"/>
      <c r="C273" s="252"/>
      <c r="D273" s="252"/>
      <c r="E273" s="200">
        <f t="shared" si="8"/>
        <v>0</v>
      </c>
      <c r="F273" s="200">
        <f t="shared" si="9"/>
        <v>0</v>
      </c>
      <c r="H273" s="239"/>
    </row>
    <row r="274" s="234" customFormat="1" ht="20.1" customHeight="1" outlineLevel="2" spans="1:8">
      <c r="A274" s="255" t="s">
        <v>1834</v>
      </c>
      <c r="B274" s="252"/>
      <c r="C274" s="252">
        <v>20</v>
      </c>
      <c r="D274" s="252"/>
      <c r="E274" s="200">
        <f t="shared" si="8"/>
        <v>0</v>
      </c>
      <c r="F274" s="200">
        <f t="shared" si="9"/>
        <v>0</v>
      </c>
      <c r="H274" s="239"/>
    </row>
    <row r="275" s="238" customFormat="1" ht="20.1" customHeight="1" outlineLevel="1" spans="1:8">
      <c r="A275" s="251" t="s">
        <v>1656</v>
      </c>
      <c r="B275" s="252">
        <f>SUM(B276)</f>
        <v>0</v>
      </c>
      <c r="C275" s="252">
        <f>SUM(C276)</f>
        <v>0</v>
      </c>
      <c r="D275" s="252">
        <f>SUM(D276)</f>
        <v>0</v>
      </c>
      <c r="E275" s="200">
        <f t="shared" si="8"/>
        <v>0</v>
      </c>
      <c r="F275" s="200">
        <f t="shared" si="9"/>
        <v>0</v>
      </c>
      <c r="H275" s="239"/>
    </row>
    <row r="276" s="238" customFormat="1" ht="20.1" customHeight="1" outlineLevel="2" spans="1:8">
      <c r="A276" s="254" t="s">
        <v>230</v>
      </c>
      <c r="B276" s="252"/>
      <c r="C276" s="252"/>
      <c r="D276" s="252"/>
      <c r="E276" s="200">
        <f t="shared" si="8"/>
        <v>0</v>
      </c>
      <c r="F276" s="200">
        <f t="shared" si="9"/>
        <v>0</v>
      </c>
      <c r="H276" s="239"/>
    </row>
    <row r="277" s="237" customFormat="1" ht="20.1" customHeight="1" spans="1:8">
      <c r="A277" s="248" t="s">
        <v>1835</v>
      </c>
      <c r="B277" s="249">
        <f>SUM(B278:B292)</f>
        <v>7619</v>
      </c>
      <c r="C277" s="249">
        <f>SUM(C278:C292)</f>
        <v>7624</v>
      </c>
      <c r="D277" s="249">
        <f>SUM(D278:D292)</f>
        <v>7727</v>
      </c>
      <c r="E277" s="197">
        <f t="shared" si="8"/>
        <v>1.0141750885943</v>
      </c>
      <c r="F277" s="197">
        <f t="shared" si="9"/>
        <v>1.01350996852046</v>
      </c>
      <c r="H277" s="250"/>
    </row>
    <row r="278" s="234" customFormat="1" ht="20.1" customHeight="1" outlineLevel="1" spans="1:8">
      <c r="A278" s="251" t="s">
        <v>1836</v>
      </c>
      <c r="B278" s="252"/>
      <c r="C278" s="252"/>
      <c r="D278" s="252"/>
      <c r="E278" s="200">
        <f t="shared" si="8"/>
        <v>0</v>
      </c>
      <c r="F278" s="200">
        <f t="shared" si="9"/>
        <v>0</v>
      </c>
      <c r="H278" s="239"/>
    </row>
    <row r="279" s="234" customFormat="1" ht="20.1" customHeight="1" outlineLevel="1" spans="1:8">
      <c r="A279" s="251" t="s">
        <v>1837</v>
      </c>
      <c r="B279" s="252"/>
      <c r="C279" s="252"/>
      <c r="D279" s="252"/>
      <c r="E279" s="200">
        <f t="shared" si="8"/>
        <v>0</v>
      </c>
      <c r="F279" s="200">
        <f t="shared" si="9"/>
        <v>0</v>
      </c>
      <c r="H279" s="239"/>
    </row>
    <row r="280" s="234" customFormat="1" ht="20.1" customHeight="1" outlineLevel="1" spans="1:8">
      <c r="A280" s="251" t="s">
        <v>1838</v>
      </c>
      <c r="B280" s="252">
        <v>232</v>
      </c>
      <c r="C280" s="252">
        <v>237</v>
      </c>
      <c r="D280" s="252">
        <v>237</v>
      </c>
      <c r="E280" s="200">
        <f t="shared" si="8"/>
        <v>1.02155172413793</v>
      </c>
      <c r="F280" s="200">
        <f t="shared" si="9"/>
        <v>1</v>
      </c>
      <c r="H280" s="239"/>
    </row>
    <row r="281" s="234" customFormat="1" ht="20.1" customHeight="1" outlineLevel="1" spans="1:8">
      <c r="A281" s="251" t="s">
        <v>1839</v>
      </c>
      <c r="B281" s="252"/>
      <c r="C281" s="252"/>
      <c r="D281" s="252"/>
      <c r="E281" s="200">
        <f t="shared" si="8"/>
        <v>0</v>
      </c>
      <c r="F281" s="200">
        <f t="shared" si="9"/>
        <v>0</v>
      </c>
      <c r="H281" s="239"/>
    </row>
    <row r="282" s="234" customFormat="1" ht="20.1" customHeight="1" outlineLevel="1" spans="1:8">
      <c r="A282" s="251" t="s">
        <v>1840</v>
      </c>
      <c r="B282" s="252"/>
      <c r="C282" s="252"/>
      <c r="D282" s="252"/>
      <c r="E282" s="200">
        <f t="shared" si="8"/>
        <v>0</v>
      </c>
      <c r="F282" s="200">
        <f t="shared" si="9"/>
        <v>0</v>
      </c>
      <c r="H282" s="239"/>
    </row>
    <row r="283" s="234" customFormat="1" ht="20.1" customHeight="1" outlineLevel="1" spans="1:8">
      <c r="A283" s="251" t="s">
        <v>1841</v>
      </c>
      <c r="B283" s="252"/>
      <c r="C283" s="252"/>
      <c r="D283" s="252"/>
      <c r="E283" s="200">
        <f t="shared" si="8"/>
        <v>0</v>
      </c>
      <c r="F283" s="200">
        <f t="shared" si="9"/>
        <v>0</v>
      </c>
      <c r="H283" s="239"/>
    </row>
    <row r="284" s="234" customFormat="1" ht="20.1" customHeight="1" outlineLevel="1" spans="1:8">
      <c r="A284" s="251" t="s">
        <v>1842</v>
      </c>
      <c r="B284" s="252"/>
      <c r="C284" s="252"/>
      <c r="D284" s="252"/>
      <c r="E284" s="200">
        <f t="shared" si="8"/>
        <v>0</v>
      </c>
      <c r="F284" s="200">
        <f t="shared" si="9"/>
        <v>0</v>
      </c>
      <c r="H284" s="239"/>
    </row>
    <row r="285" s="234" customFormat="1" ht="20.1" customHeight="1" outlineLevel="1" spans="1:8">
      <c r="A285" s="251" t="s">
        <v>1843</v>
      </c>
      <c r="B285" s="252"/>
      <c r="C285" s="252"/>
      <c r="D285" s="252"/>
      <c r="E285" s="200">
        <f t="shared" si="8"/>
        <v>0</v>
      </c>
      <c r="F285" s="200">
        <f t="shared" si="9"/>
        <v>0</v>
      </c>
      <c r="H285" s="239"/>
    </row>
    <row r="286" s="234" customFormat="1" ht="20.1" customHeight="1" outlineLevel="1" spans="1:8">
      <c r="A286" s="251" t="s">
        <v>1844</v>
      </c>
      <c r="B286" s="252"/>
      <c r="C286" s="252"/>
      <c r="D286" s="252"/>
      <c r="E286" s="200">
        <f t="shared" si="8"/>
        <v>0</v>
      </c>
      <c r="F286" s="200">
        <f t="shared" si="9"/>
        <v>0</v>
      </c>
      <c r="H286" s="239"/>
    </row>
    <row r="287" s="234" customFormat="1" ht="20.1" customHeight="1" outlineLevel="1" spans="1:8">
      <c r="A287" s="251" t="s">
        <v>1845</v>
      </c>
      <c r="B287" s="252"/>
      <c r="C287" s="252"/>
      <c r="D287" s="252"/>
      <c r="E287" s="200">
        <f t="shared" si="8"/>
        <v>0</v>
      </c>
      <c r="F287" s="200">
        <f t="shared" si="9"/>
        <v>0</v>
      </c>
      <c r="H287" s="239"/>
    </row>
    <row r="288" s="234" customFormat="1" ht="20.1" customHeight="1" outlineLevel="1" spans="1:8">
      <c r="A288" s="251" t="s">
        <v>1846</v>
      </c>
      <c r="B288" s="259"/>
      <c r="C288" s="259"/>
      <c r="D288" s="259"/>
      <c r="E288" s="200">
        <f t="shared" si="8"/>
        <v>0</v>
      </c>
      <c r="F288" s="200">
        <f t="shared" si="9"/>
        <v>0</v>
      </c>
      <c r="H288" s="239"/>
    </row>
    <row r="289" s="234" customFormat="1" ht="20.1" customHeight="1" outlineLevel="1" spans="1:8">
      <c r="A289" s="251" t="s">
        <v>1847</v>
      </c>
      <c r="B289" s="252"/>
      <c r="C289" s="252"/>
      <c r="D289" s="252"/>
      <c r="E289" s="200">
        <f t="shared" si="8"/>
        <v>0</v>
      </c>
      <c r="F289" s="200">
        <f t="shared" si="9"/>
        <v>0</v>
      </c>
      <c r="H289" s="239"/>
    </row>
    <row r="290" s="234" customFormat="1" ht="20.1" customHeight="1" outlineLevel="1" spans="1:8">
      <c r="A290" s="251" t="s">
        <v>1848</v>
      </c>
      <c r="B290" s="252"/>
      <c r="C290" s="252"/>
      <c r="D290" s="252"/>
      <c r="E290" s="200">
        <f t="shared" si="8"/>
        <v>0</v>
      </c>
      <c r="F290" s="200">
        <f t="shared" si="9"/>
        <v>0</v>
      </c>
      <c r="H290" s="239"/>
    </row>
    <row r="291" s="234" customFormat="1" ht="20.1" customHeight="1" outlineLevel="1" spans="1:8">
      <c r="A291" s="251" t="s">
        <v>1849</v>
      </c>
      <c r="B291" s="252">
        <v>7387</v>
      </c>
      <c r="C291" s="252">
        <v>7387</v>
      </c>
      <c r="D291" s="252">
        <v>7490</v>
      </c>
      <c r="E291" s="200">
        <f t="shared" si="8"/>
        <v>1.01394341410586</v>
      </c>
      <c r="F291" s="200">
        <f t="shared" si="9"/>
        <v>1.01394341410586</v>
      </c>
      <c r="H291" s="239"/>
    </row>
    <row r="292" s="234" customFormat="1" ht="20.1" customHeight="1" outlineLevel="1" spans="1:8">
      <c r="A292" s="251" t="s">
        <v>1850</v>
      </c>
      <c r="B292" s="252"/>
      <c r="C292" s="252"/>
      <c r="D292" s="252"/>
      <c r="E292" s="200">
        <f t="shared" si="8"/>
        <v>0</v>
      </c>
      <c r="F292" s="200">
        <f t="shared" si="9"/>
        <v>0</v>
      </c>
      <c r="H292" s="239"/>
    </row>
    <row r="293" s="237" customFormat="1" ht="20.1" customHeight="1" spans="1:8">
      <c r="A293" s="248" t="s">
        <v>1851</v>
      </c>
      <c r="B293" s="249">
        <f>SUM(B294:B308)</f>
        <v>42</v>
      </c>
      <c r="C293" s="249">
        <f>SUM(C294:C308)</f>
        <v>38</v>
      </c>
      <c r="D293" s="249">
        <f>SUM(D294:D308)</f>
        <v>0</v>
      </c>
      <c r="E293" s="197">
        <f t="shared" si="8"/>
        <v>0</v>
      </c>
      <c r="F293" s="197">
        <f t="shared" si="9"/>
        <v>0</v>
      </c>
      <c r="H293" s="250"/>
    </row>
    <row r="294" s="234" customFormat="1" ht="20.1" customHeight="1" outlineLevel="1" spans="1:8">
      <c r="A294" s="251" t="s">
        <v>1852</v>
      </c>
      <c r="B294" s="252"/>
      <c r="C294" s="252"/>
      <c r="D294" s="252"/>
      <c r="E294" s="200">
        <f t="shared" si="8"/>
        <v>0</v>
      </c>
      <c r="F294" s="200">
        <f t="shared" si="9"/>
        <v>0</v>
      </c>
      <c r="H294" s="239"/>
    </row>
    <row r="295" s="234" customFormat="1" ht="20.1" customHeight="1" outlineLevel="1" spans="1:8">
      <c r="A295" s="251" t="s">
        <v>1853</v>
      </c>
      <c r="B295" s="252"/>
      <c r="C295" s="252"/>
      <c r="D295" s="252"/>
      <c r="E295" s="200">
        <f t="shared" si="8"/>
        <v>0</v>
      </c>
      <c r="F295" s="200">
        <f t="shared" si="9"/>
        <v>0</v>
      </c>
      <c r="H295" s="239"/>
    </row>
    <row r="296" s="234" customFormat="1" ht="20.1" customHeight="1" outlineLevel="1" spans="1:8">
      <c r="A296" s="251" t="s">
        <v>1854</v>
      </c>
      <c r="B296" s="252"/>
      <c r="C296" s="252">
        <v>1</v>
      </c>
      <c r="D296" s="252"/>
      <c r="E296" s="200">
        <f t="shared" si="8"/>
        <v>0</v>
      </c>
      <c r="F296" s="200">
        <f t="shared" si="9"/>
        <v>0</v>
      </c>
      <c r="H296" s="239"/>
    </row>
    <row r="297" s="234" customFormat="1" ht="20.1" customHeight="1" outlineLevel="1" spans="1:8">
      <c r="A297" s="251" t="s">
        <v>1855</v>
      </c>
      <c r="B297" s="252"/>
      <c r="C297" s="252"/>
      <c r="D297" s="252"/>
      <c r="E297" s="200">
        <f t="shared" si="8"/>
        <v>0</v>
      </c>
      <c r="F297" s="200">
        <f t="shared" si="9"/>
        <v>0</v>
      </c>
      <c r="H297" s="239"/>
    </row>
    <row r="298" s="234" customFormat="1" ht="20.1" customHeight="1" outlineLevel="1" spans="1:8">
      <c r="A298" s="251" t="s">
        <v>1856</v>
      </c>
      <c r="B298" s="252"/>
      <c r="C298" s="252"/>
      <c r="D298" s="252"/>
      <c r="E298" s="200">
        <f t="shared" si="8"/>
        <v>0</v>
      </c>
      <c r="F298" s="200">
        <f t="shared" si="9"/>
        <v>0</v>
      </c>
      <c r="H298" s="239"/>
    </row>
    <row r="299" s="234" customFormat="1" ht="20.1" customHeight="1" outlineLevel="1" spans="1:8">
      <c r="A299" s="251" t="s">
        <v>1857</v>
      </c>
      <c r="B299" s="252"/>
      <c r="C299" s="252"/>
      <c r="D299" s="252"/>
      <c r="E299" s="200">
        <f t="shared" si="8"/>
        <v>0</v>
      </c>
      <c r="F299" s="200">
        <f t="shared" si="9"/>
        <v>0</v>
      </c>
      <c r="H299" s="239"/>
    </row>
    <row r="300" s="234" customFormat="1" ht="20.1" customHeight="1" outlineLevel="1" spans="1:8">
      <c r="A300" s="251" t="s">
        <v>1858</v>
      </c>
      <c r="B300" s="252"/>
      <c r="C300" s="252"/>
      <c r="D300" s="252"/>
      <c r="E300" s="200">
        <f t="shared" si="8"/>
        <v>0</v>
      </c>
      <c r="F300" s="200">
        <f t="shared" si="9"/>
        <v>0</v>
      </c>
      <c r="H300" s="239"/>
    </row>
    <row r="301" s="234" customFormat="1" ht="20.1" customHeight="1" outlineLevel="1" spans="1:8">
      <c r="A301" s="251" t="s">
        <v>1859</v>
      </c>
      <c r="B301" s="252"/>
      <c r="C301" s="252"/>
      <c r="D301" s="252"/>
      <c r="E301" s="200">
        <f t="shared" si="8"/>
        <v>0</v>
      </c>
      <c r="F301" s="200">
        <f t="shared" si="9"/>
        <v>0</v>
      </c>
      <c r="H301" s="239"/>
    </row>
    <row r="302" s="234" customFormat="1" ht="20.1" customHeight="1" outlineLevel="1" spans="1:8">
      <c r="A302" s="251" t="s">
        <v>1860</v>
      </c>
      <c r="B302" s="252"/>
      <c r="C302" s="252"/>
      <c r="D302" s="252"/>
      <c r="E302" s="200">
        <f t="shared" si="8"/>
        <v>0</v>
      </c>
      <c r="F302" s="200">
        <f t="shared" si="9"/>
        <v>0</v>
      </c>
      <c r="H302" s="239"/>
    </row>
    <row r="303" s="234" customFormat="1" ht="20.1" customHeight="1" outlineLevel="1" spans="1:8">
      <c r="A303" s="251" t="s">
        <v>1861</v>
      </c>
      <c r="B303" s="252"/>
      <c r="C303" s="252"/>
      <c r="D303" s="252"/>
      <c r="E303" s="200">
        <f t="shared" si="8"/>
        <v>0</v>
      </c>
      <c r="F303" s="200">
        <f t="shared" si="9"/>
        <v>0</v>
      </c>
      <c r="H303" s="239"/>
    </row>
    <row r="304" s="234" customFormat="1" ht="20.1" customHeight="1" outlineLevel="1" spans="1:8">
      <c r="A304" s="251" t="s">
        <v>1862</v>
      </c>
      <c r="B304" s="259"/>
      <c r="C304" s="259"/>
      <c r="D304" s="259"/>
      <c r="E304" s="200">
        <f t="shared" si="8"/>
        <v>0</v>
      </c>
      <c r="F304" s="200">
        <f t="shared" si="9"/>
        <v>0</v>
      </c>
      <c r="H304" s="239"/>
    </row>
    <row r="305" s="234" customFormat="1" ht="20.1" customHeight="1" outlineLevel="1" spans="1:8">
      <c r="A305" s="251" t="s">
        <v>1863</v>
      </c>
      <c r="B305" s="252"/>
      <c r="C305" s="252"/>
      <c r="D305" s="252"/>
      <c r="E305" s="200">
        <f t="shared" si="8"/>
        <v>0</v>
      </c>
      <c r="F305" s="200">
        <f t="shared" si="9"/>
        <v>0</v>
      </c>
      <c r="H305" s="239"/>
    </row>
    <row r="306" s="234" customFormat="1" ht="20.1" customHeight="1" outlineLevel="1" spans="1:8">
      <c r="A306" s="251" t="s">
        <v>1864</v>
      </c>
      <c r="B306" s="252"/>
      <c r="C306" s="252"/>
      <c r="D306" s="252"/>
      <c r="E306" s="200">
        <f t="shared" si="8"/>
        <v>0</v>
      </c>
      <c r="F306" s="200">
        <f t="shared" si="9"/>
        <v>0</v>
      </c>
      <c r="H306" s="239"/>
    </row>
    <row r="307" s="234" customFormat="1" ht="20.1" customHeight="1" outlineLevel="1" spans="1:8">
      <c r="A307" s="251" t="s">
        <v>1865</v>
      </c>
      <c r="B307" s="252">
        <v>42</v>
      </c>
      <c r="C307" s="252">
        <v>37</v>
      </c>
      <c r="D307" s="252"/>
      <c r="E307" s="200">
        <f t="shared" si="8"/>
        <v>0</v>
      </c>
      <c r="F307" s="200">
        <f t="shared" si="9"/>
        <v>0</v>
      </c>
      <c r="H307" s="239"/>
    </row>
    <row r="308" s="234" customFormat="1" ht="20.1" customHeight="1" outlineLevel="1" spans="1:8">
      <c r="A308" s="251" t="s">
        <v>1866</v>
      </c>
      <c r="B308" s="252"/>
      <c r="C308" s="252"/>
      <c r="D308" s="252"/>
      <c r="E308" s="200">
        <f t="shared" si="8"/>
        <v>0</v>
      </c>
      <c r="F308" s="200">
        <f t="shared" si="9"/>
        <v>0</v>
      </c>
      <c r="H308" s="239"/>
    </row>
    <row r="309" s="237" customFormat="1" ht="20.1" customHeight="1" spans="1:8">
      <c r="A309" s="248" t="s">
        <v>1867</v>
      </c>
      <c r="B309" s="249">
        <f>SUM(B310,B323)</f>
        <v>0</v>
      </c>
      <c r="C309" s="249">
        <f>SUM(C310,C323)</f>
        <v>0</v>
      </c>
      <c r="D309" s="249">
        <f>SUM(D310,D323)</f>
        <v>0</v>
      </c>
      <c r="E309" s="197">
        <f t="shared" si="8"/>
        <v>0</v>
      </c>
      <c r="F309" s="197">
        <f t="shared" si="9"/>
        <v>0</v>
      </c>
      <c r="H309" s="250"/>
    </row>
    <row r="310" s="234" customFormat="1" ht="20.1" customHeight="1" outlineLevel="1" spans="1:8">
      <c r="A310" s="251" t="s">
        <v>1868</v>
      </c>
      <c r="B310" s="252">
        <f>SUM(B311:B322)</f>
        <v>0</v>
      </c>
      <c r="C310" s="252">
        <f>SUM(C311:C322)</f>
        <v>0</v>
      </c>
      <c r="D310" s="252">
        <f>SUM(D311:D322)</f>
        <v>0</v>
      </c>
      <c r="E310" s="200">
        <f t="shared" si="8"/>
        <v>0</v>
      </c>
      <c r="F310" s="200">
        <f t="shared" si="9"/>
        <v>0</v>
      </c>
      <c r="H310" s="239"/>
    </row>
    <row r="311" s="234" customFormat="1" ht="20.1" customHeight="1" outlineLevel="2" spans="1:8">
      <c r="A311" s="253" t="s">
        <v>1869</v>
      </c>
      <c r="B311" s="252"/>
      <c r="C311" s="252"/>
      <c r="D311" s="252"/>
      <c r="E311" s="200">
        <f t="shared" si="8"/>
        <v>0</v>
      </c>
      <c r="F311" s="200">
        <f t="shared" si="9"/>
        <v>0</v>
      </c>
      <c r="H311" s="239"/>
    </row>
    <row r="312" s="234" customFormat="1" ht="20.1" customHeight="1" outlineLevel="2" spans="1:8">
      <c r="A312" s="253" t="s">
        <v>1870</v>
      </c>
      <c r="B312" s="252"/>
      <c r="C312" s="252"/>
      <c r="D312" s="252"/>
      <c r="E312" s="200">
        <f t="shared" si="8"/>
        <v>0</v>
      </c>
      <c r="F312" s="200">
        <f t="shared" si="9"/>
        <v>0</v>
      </c>
      <c r="H312" s="239"/>
    </row>
    <row r="313" s="234" customFormat="1" ht="20.1" customHeight="1" outlineLevel="2" spans="1:8">
      <c r="A313" s="253" t="s">
        <v>1871</v>
      </c>
      <c r="B313" s="252"/>
      <c r="C313" s="252"/>
      <c r="D313" s="252"/>
      <c r="E313" s="200">
        <f t="shared" si="8"/>
        <v>0</v>
      </c>
      <c r="F313" s="200">
        <f t="shared" si="9"/>
        <v>0</v>
      </c>
      <c r="H313" s="239"/>
    </row>
    <row r="314" s="234" customFormat="1" ht="20.1" customHeight="1" outlineLevel="2" spans="1:8">
      <c r="A314" s="253" t="s">
        <v>1872</v>
      </c>
      <c r="B314" s="252"/>
      <c r="C314" s="252"/>
      <c r="D314" s="252"/>
      <c r="E314" s="200">
        <f t="shared" si="8"/>
        <v>0</v>
      </c>
      <c r="F314" s="200">
        <f t="shared" si="9"/>
        <v>0</v>
      </c>
      <c r="H314" s="239"/>
    </row>
    <row r="315" s="234" customFormat="1" ht="20.1" customHeight="1" outlineLevel="2" spans="1:8">
      <c r="A315" s="253" t="s">
        <v>1873</v>
      </c>
      <c r="B315" s="252"/>
      <c r="C315" s="252"/>
      <c r="D315" s="252"/>
      <c r="E315" s="200">
        <f t="shared" si="8"/>
        <v>0</v>
      </c>
      <c r="F315" s="200">
        <f t="shared" si="9"/>
        <v>0</v>
      </c>
      <c r="H315" s="239"/>
    </row>
    <row r="316" s="234" customFormat="1" ht="20.1" customHeight="1" outlineLevel="2" spans="1:8">
      <c r="A316" s="253" t="s">
        <v>1874</v>
      </c>
      <c r="B316" s="252"/>
      <c r="C316" s="252"/>
      <c r="D316" s="252"/>
      <c r="E316" s="200">
        <f t="shared" si="8"/>
        <v>0</v>
      </c>
      <c r="F316" s="200">
        <f t="shared" si="9"/>
        <v>0</v>
      </c>
      <c r="H316" s="239"/>
    </row>
    <row r="317" s="234" customFormat="1" ht="20.1" customHeight="1" outlineLevel="2" spans="1:8">
      <c r="A317" s="253" t="s">
        <v>1875</v>
      </c>
      <c r="B317" s="252"/>
      <c r="C317" s="252"/>
      <c r="D317" s="252"/>
      <c r="E317" s="200">
        <f t="shared" si="8"/>
        <v>0</v>
      </c>
      <c r="F317" s="200">
        <f t="shared" si="9"/>
        <v>0</v>
      </c>
      <c r="H317" s="239"/>
    </row>
    <row r="318" s="234" customFormat="1" ht="20.1" customHeight="1" outlineLevel="2" spans="1:8">
      <c r="A318" s="253" t="s">
        <v>1876</v>
      </c>
      <c r="B318" s="252"/>
      <c r="C318" s="252"/>
      <c r="D318" s="252"/>
      <c r="E318" s="200">
        <f t="shared" si="8"/>
        <v>0</v>
      </c>
      <c r="F318" s="200">
        <f t="shared" si="9"/>
        <v>0</v>
      </c>
      <c r="H318" s="239"/>
    </row>
    <row r="319" s="234" customFormat="1" ht="20.1" customHeight="1" outlineLevel="2" spans="1:8">
      <c r="A319" s="253" t="s">
        <v>1877</v>
      </c>
      <c r="B319" s="252"/>
      <c r="C319" s="252"/>
      <c r="D319" s="252"/>
      <c r="E319" s="200">
        <f t="shared" si="8"/>
        <v>0</v>
      </c>
      <c r="F319" s="200">
        <f t="shared" si="9"/>
        <v>0</v>
      </c>
      <c r="H319" s="239"/>
    </row>
    <row r="320" s="234" customFormat="1" ht="20.1" customHeight="1" outlineLevel="2" spans="1:8">
      <c r="A320" s="253" t="s">
        <v>1878</v>
      </c>
      <c r="B320" s="252"/>
      <c r="C320" s="252"/>
      <c r="D320" s="252"/>
      <c r="E320" s="200">
        <f t="shared" si="8"/>
        <v>0</v>
      </c>
      <c r="F320" s="200">
        <f t="shared" si="9"/>
        <v>0</v>
      </c>
      <c r="H320" s="239"/>
    </row>
    <row r="321" s="234" customFormat="1" ht="20.1" customHeight="1" outlineLevel="2" spans="1:8">
      <c r="A321" s="253" t="s">
        <v>1879</v>
      </c>
      <c r="B321" s="252"/>
      <c r="C321" s="252"/>
      <c r="D321" s="252"/>
      <c r="E321" s="200">
        <f t="shared" si="8"/>
        <v>0</v>
      </c>
      <c r="F321" s="200">
        <f t="shared" si="9"/>
        <v>0</v>
      </c>
      <c r="H321" s="239"/>
    </row>
    <row r="322" s="234" customFormat="1" ht="20.1" customHeight="1" outlineLevel="2" spans="1:8">
      <c r="A322" s="253" t="s">
        <v>1880</v>
      </c>
      <c r="B322" s="252"/>
      <c r="C322" s="252"/>
      <c r="D322" s="252"/>
      <c r="E322" s="200">
        <f t="shared" si="8"/>
        <v>0</v>
      </c>
      <c r="F322" s="200">
        <f t="shared" si="9"/>
        <v>0</v>
      </c>
      <c r="H322" s="239"/>
    </row>
    <row r="323" s="234" customFormat="1" ht="20.1" customHeight="1" outlineLevel="1" spans="1:8">
      <c r="A323" s="251" t="s">
        <v>1881</v>
      </c>
      <c r="B323" s="252">
        <f>SUM(B324:B329)</f>
        <v>0</v>
      </c>
      <c r="C323" s="252">
        <f>SUM(C324:C329)</f>
        <v>0</v>
      </c>
      <c r="D323" s="252">
        <f>SUM(D324:D329)</f>
        <v>0</v>
      </c>
      <c r="E323" s="200">
        <f t="shared" ref="E323:E334" si="10">IFERROR(D323/B323,0%)</f>
        <v>0</v>
      </c>
      <c r="F323" s="200">
        <f t="shared" si="9"/>
        <v>0</v>
      </c>
      <c r="H323" s="239"/>
    </row>
    <row r="324" s="234" customFormat="1" ht="20.1" customHeight="1" outlineLevel="2" spans="1:8">
      <c r="A324" s="253" t="s">
        <v>870</v>
      </c>
      <c r="B324" s="252"/>
      <c r="C324" s="252"/>
      <c r="D324" s="252"/>
      <c r="E324" s="200">
        <f t="shared" si="10"/>
        <v>0</v>
      </c>
      <c r="F324" s="200">
        <f t="shared" si="9"/>
        <v>0</v>
      </c>
      <c r="H324" s="239"/>
    </row>
    <row r="325" s="234" customFormat="1" ht="20.1" customHeight="1" outlineLevel="2" spans="1:8">
      <c r="A325" s="253" t="s">
        <v>913</v>
      </c>
      <c r="B325" s="252"/>
      <c r="C325" s="252"/>
      <c r="D325" s="252"/>
      <c r="E325" s="200">
        <f t="shared" si="10"/>
        <v>0</v>
      </c>
      <c r="F325" s="200">
        <f t="shared" si="9"/>
        <v>0</v>
      </c>
      <c r="H325" s="239"/>
    </row>
    <row r="326" s="234" customFormat="1" ht="20.1" customHeight="1" outlineLevel="2" spans="1:8">
      <c r="A326" s="253" t="s">
        <v>1882</v>
      </c>
      <c r="B326" s="252"/>
      <c r="C326" s="252"/>
      <c r="D326" s="252"/>
      <c r="E326" s="200">
        <f t="shared" si="10"/>
        <v>0</v>
      </c>
      <c r="F326" s="200">
        <f t="shared" si="9"/>
        <v>0</v>
      </c>
      <c r="H326" s="239"/>
    </row>
    <row r="327" s="234" customFormat="1" ht="20.1" customHeight="1" outlineLevel="2" spans="1:8">
      <c r="A327" s="253" t="s">
        <v>1883</v>
      </c>
      <c r="B327" s="252"/>
      <c r="C327" s="252"/>
      <c r="D327" s="252"/>
      <c r="E327" s="200">
        <f t="shared" si="10"/>
        <v>0</v>
      </c>
      <c r="F327" s="200">
        <f t="shared" ref="F327:F355" si="11">IFERROR(D327/C327,0%)</f>
        <v>0</v>
      </c>
      <c r="H327" s="239"/>
    </row>
    <row r="328" s="234" customFormat="1" ht="20.1" customHeight="1" outlineLevel="2" spans="1:8">
      <c r="A328" s="253" t="s">
        <v>1884</v>
      </c>
      <c r="B328" s="252"/>
      <c r="C328" s="252"/>
      <c r="D328" s="252"/>
      <c r="E328" s="200">
        <f t="shared" si="10"/>
        <v>0</v>
      </c>
      <c r="F328" s="200">
        <f t="shared" si="11"/>
        <v>0</v>
      </c>
      <c r="H328" s="239"/>
    </row>
    <row r="329" s="234" customFormat="1" ht="20.1" customHeight="1" outlineLevel="2" spans="1:8">
      <c r="A329" s="253" t="s">
        <v>1885</v>
      </c>
      <c r="B329" s="252"/>
      <c r="C329" s="252"/>
      <c r="D329" s="252"/>
      <c r="E329" s="200">
        <f t="shared" si="10"/>
        <v>0</v>
      </c>
      <c r="F329" s="200">
        <f t="shared" si="11"/>
        <v>0</v>
      </c>
      <c r="H329" s="239"/>
    </row>
    <row r="330" s="234" customFormat="1" ht="20.1" customHeight="1" outlineLevel="1" spans="1:8">
      <c r="A330" s="260"/>
      <c r="B330" s="252"/>
      <c r="C330" s="252"/>
      <c r="D330" s="252"/>
      <c r="E330" s="200">
        <f t="shared" si="10"/>
        <v>0</v>
      </c>
      <c r="F330" s="200">
        <f t="shared" si="11"/>
        <v>0</v>
      </c>
      <c r="H330" s="239"/>
    </row>
    <row r="331" s="237" customFormat="1" ht="20.1" customHeight="1" spans="1:8">
      <c r="A331" s="261" t="s">
        <v>1079</v>
      </c>
      <c r="B331" s="249">
        <f>SUM(B6,B13,B21,B44,B60,B67,B83,B144,B175,B224,B233,B237,B241,B245,B250,B277,B293,B309)</f>
        <v>87461</v>
      </c>
      <c r="C331" s="249">
        <f>SUM(C6,C13,C21,C44,C60,C67,C83,C144,C175,C224,C233,C237,C241,C245,C250,C277,C293,C309)</f>
        <v>79874</v>
      </c>
      <c r="D331" s="249">
        <f>SUM(D6,D13,D21,D44,D60,D67,D83,D144,D175,D224,D233,D237,D241,D245,D250,D277,D293,D309)</f>
        <v>44182</v>
      </c>
      <c r="E331" s="197">
        <f t="shared" si="10"/>
        <v>0.505162300911263</v>
      </c>
      <c r="F331" s="197">
        <f t="shared" si="11"/>
        <v>0.553146205273305</v>
      </c>
      <c r="H331" s="250"/>
    </row>
    <row r="332" s="234" customFormat="1" ht="20.1" customHeight="1" spans="1:8">
      <c r="A332" s="262"/>
      <c r="B332" s="262"/>
      <c r="C332" s="262"/>
      <c r="D332" s="262"/>
      <c r="E332" s="200">
        <f t="shared" si="10"/>
        <v>0</v>
      </c>
      <c r="F332" s="200">
        <f t="shared" si="11"/>
        <v>0</v>
      </c>
      <c r="H332" s="239"/>
    </row>
    <row r="333" s="237" customFormat="1" ht="20.1" customHeight="1" spans="1:8">
      <c r="A333" s="204" t="s">
        <v>1093</v>
      </c>
      <c r="B333" s="249">
        <f>SUM(B334:B350)</f>
        <v>17048</v>
      </c>
      <c r="C333" s="249">
        <f>SUM(C334,C347,C348,C349,C350)</f>
        <v>39671</v>
      </c>
      <c r="D333" s="249">
        <f>SUM(D334,D347,D348,D349,D350)</f>
        <v>8889</v>
      </c>
      <c r="E333" s="197">
        <f t="shared" si="10"/>
        <v>0.521410136086344</v>
      </c>
      <c r="F333" s="197">
        <f t="shared" si="11"/>
        <v>0.224067958962466</v>
      </c>
      <c r="H333" s="250"/>
    </row>
    <row r="334" s="234" customFormat="1" ht="20.1" customHeight="1" spans="1:8">
      <c r="A334" s="262" t="s">
        <v>1886</v>
      </c>
      <c r="B334" s="252"/>
      <c r="C334" s="252">
        <f>SUM(C335:C346)</f>
        <v>0</v>
      </c>
      <c r="D334" s="252">
        <f>SUM(D335:D346)</f>
        <v>0</v>
      </c>
      <c r="E334" s="200">
        <f t="shared" si="10"/>
        <v>0</v>
      </c>
      <c r="F334" s="200">
        <f t="shared" si="11"/>
        <v>0</v>
      </c>
      <c r="H334" s="239"/>
    </row>
    <row r="335" s="234" customFormat="1" ht="20.1" customHeight="1" outlineLevel="1" spans="1:8">
      <c r="A335" s="255" t="s">
        <v>1887</v>
      </c>
      <c r="B335" s="252"/>
      <c r="C335" s="252"/>
      <c r="D335" s="252"/>
      <c r="E335" s="200"/>
      <c r="F335" s="200">
        <f t="shared" si="11"/>
        <v>0</v>
      </c>
      <c r="H335" s="239"/>
    </row>
    <row r="336" s="234" customFormat="1" ht="20.1" customHeight="1" outlineLevel="1" spans="1:8">
      <c r="A336" s="255" t="s">
        <v>1200</v>
      </c>
      <c r="B336" s="252"/>
      <c r="C336" s="252"/>
      <c r="D336" s="252"/>
      <c r="E336" s="200"/>
      <c r="F336" s="200">
        <f t="shared" si="11"/>
        <v>0</v>
      </c>
      <c r="H336" s="239"/>
    </row>
    <row r="337" s="234" customFormat="1" ht="20.1" customHeight="1" outlineLevel="1" spans="1:8">
      <c r="A337" s="255" t="s">
        <v>917</v>
      </c>
      <c r="B337" s="252"/>
      <c r="C337" s="252"/>
      <c r="D337" s="252"/>
      <c r="E337" s="200"/>
      <c r="F337" s="200">
        <f t="shared" si="11"/>
        <v>0</v>
      </c>
      <c r="H337" s="239"/>
    </row>
    <row r="338" s="234" customFormat="1" ht="20.1" customHeight="1" outlineLevel="1" spans="1:8">
      <c r="A338" s="255" t="s">
        <v>1203</v>
      </c>
      <c r="B338" s="252"/>
      <c r="C338" s="252"/>
      <c r="D338" s="252"/>
      <c r="E338" s="200"/>
      <c r="F338" s="200">
        <f t="shared" si="11"/>
        <v>0</v>
      </c>
      <c r="H338" s="239"/>
    </row>
    <row r="339" s="234" customFormat="1" ht="20.1" customHeight="1" outlineLevel="1" spans="1:8">
      <c r="A339" s="255" t="s">
        <v>919</v>
      </c>
      <c r="B339" s="252"/>
      <c r="C339" s="252"/>
      <c r="D339" s="252"/>
      <c r="E339" s="200"/>
      <c r="F339" s="200">
        <f t="shared" si="11"/>
        <v>0</v>
      </c>
      <c r="H339" s="239"/>
    </row>
    <row r="340" s="234" customFormat="1" ht="20.1" customHeight="1" outlineLevel="1" spans="1:8">
      <c r="A340" s="255" t="s">
        <v>1207</v>
      </c>
      <c r="B340" s="252"/>
      <c r="C340" s="252"/>
      <c r="D340" s="252"/>
      <c r="E340" s="200"/>
      <c r="F340" s="200">
        <f t="shared" si="11"/>
        <v>0</v>
      </c>
      <c r="H340" s="239"/>
    </row>
    <row r="341" s="234" customFormat="1" ht="20.1" customHeight="1" outlineLevel="1" spans="1:8">
      <c r="A341" s="255" t="s">
        <v>1209</v>
      </c>
      <c r="B341" s="252"/>
      <c r="C341" s="252"/>
      <c r="D341" s="252"/>
      <c r="E341" s="200"/>
      <c r="F341" s="200">
        <f t="shared" si="11"/>
        <v>0</v>
      </c>
      <c r="H341" s="239"/>
    </row>
    <row r="342" s="234" customFormat="1" ht="20.1" customHeight="1" outlineLevel="1" spans="1:8">
      <c r="A342" s="255" t="s">
        <v>920</v>
      </c>
      <c r="B342" s="252"/>
      <c r="C342" s="252"/>
      <c r="D342" s="252"/>
      <c r="E342" s="200"/>
      <c r="F342" s="200">
        <f t="shared" si="11"/>
        <v>0</v>
      </c>
      <c r="H342" s="239"/>
    </row>
    <row r="343" s="234" customFormat="1" ht="20.1" customHeight="1" outlineLevel="1" spans="1:8">
      <c r="A343" s="255" t="s">
        <v>1212</v>
      </c>
      <c r="B343" s="252"/>
      <c r="C343" s="252"/>
      <c r="D343" s="252"/>
      <c r="E343" s="200"/>
      <c r="F343" s="200">
        <f t="shared" si="11"/>
        <v>0</v>
      </c>
      <c r="H343" s="239"/>
    </row>
    <row r="344" s="234" customFormat="1" ht="20.1" customHeight="1" outlineLevel="1" spans="1:8">
      <c r="A344" s="255" t="s">
        <v>1218</v>
      </c>
      <c r="B344" s="252"/>
      <c r="C344" s="252"/>
      <c r="D344" s="252"/>
      <c r="E344" s="200"/>
      <c r="F344" s="200">
        <f t="shared" si="11"/>
        <v>0</v>
      </c>
      <c r="H344" s="239"/>
    </row>
    <row r="345" s="234" customFormat="1" ht="20.1" customHeight="1" outlineLevel="1" spans="1:8">
      <c r="A345" s="255" t="s">
        <v>1656</v>
      </c>
      <c r="B345" s="252"/>
      <c r="C345" s="252"/>
      <c r="D345" s="252"/>
      <c r="E345" s="200"/>
      <c r="F345" s="200">
        <f t="shared" si="11"/>
        <v>0</v>
      </c>
      <c r="H345" s="239"/>
    </row>
    <row r="346" s="234" customFormat="1" ht="20.1" customHeight="1" outlineLevel="1" spans="1:8">
      <c r="A346" s="255" t="s">
        <v>230</v>
      </c>
      <c r="B346" s="252"/>
      <c r="C346" s="252"/>
      <c r="D346" s="252"/>
      <c r="E346" s="200"/>
      <c r="F346" s="200">
        <f t="shared" si="11"/>
        <v>0</v>
      </c>
      <c r="H346" s="239"/>
    </row>
    <row r="347" s="237" customFormat="1" ht="20.1" customHeight="1" spans="1:8">
      <c r="A347" s="204" t="s">
        <v>1888</v>
      </c>
      <c r="B347" s="249"/>
      <c r="C347" s="249"/>
      <c r="D347" s="249"/>
      <c r="E347" s="197">
        <f t="shared" ref="E347:E355" si="12">IFERROR(D347/B347,0%)</f>
        <v>0</v>
      </c>
      <c r="F347" s="197">
        <f t="shared" si="11"/>
        <v>0</v>
      </c>
      <c r="H347" s="250"/>
    </row>
    <row r="348" s="237" customFormat="1" ht="20.1" customHeight="1" spans="1:8">
      <c r="A348" s="204" t="s">
        <v>1889</v>
      </c>
      <c r="B348" s="249"/>
      <c r="C348" s="249"/>
      <c r="D348" s="249"/>
      <c r="E348" s="197">
        <f t="shared" si="12"/>
        <v>0</v>
      </c>
      <c r="F348" s="197">
        <f t="shared" si="11"/>
        <v>0</v>
      </c>
      <c r="H348" s="250"/>
    </row>
    <row r="349" s="237" customFormat="1" ht="20.1" customHeight="1" spans="1:8">
      <c r="A349" s="204" t="s">
        <v>1890</v>
      </c>
      <c r="B349" s="249">
        <v>17048</v>
      </c>
      <c r="C349" s="249">
        <v>39671</v>
      </c>
      <c r="D349" s="249">
        <v>8889</v>
      </c>
      <c r="E349" s="197">
        <f t="shared" si="12"/>
        <v>0.521410136086344</v>
      </c>
      <c r="F349" s="197">
        <f t="shared" si="11"/>
        <v>0.224067958962466</v>
      </c>
      <c r="H349" s="250"/>
    </row>
    <row r="350" s="237" customFormat="1" ht="20.1" customHeight="1" spans="1:8">
      <c r="A350" s="263" t="s">
        <v>1891</v>
      </c>
      <c r="B350" s="249"/>
      <c r="C350" s="249"/>
      <c r="D350" s="249"/>
      <c r="E350" s="197">
        <f t="shared" si="12"/>
        <v>0</v>
      </c>
      <c r="F350" s="197">
        <f t="shared" si="11"/>
        <v>0</v>
      </c>
      <c r="H350" s="250"/>
    </row>
    <row r="351" s="234" customFormat="1" ht="20.1" customHeight="1" spans="1:8">
      <c r="A351" s="264"/>
      <c r="B351" s="252"/>
      <c r="C351" s="252"/>
      <c r="D351" s="252"/>
      <c r="E351" s="200">
        <f t="shared" si="12"/>
        <v>0</v>
      </c>
      <c r="F351" s="200">
        <f t="shared" si="11"/>
        <v>0</v>
      </c>
      <c r="H351" s="239"/>
    </row>
    <row r="352" s="237" customFormat="1" ht="20.1" customHeight="1" spans="1:8">
      <c r="A352" s="263" t="s">
        <v>1306</v>
      </c>
      <c r="B352" s="249">
        <f>SUM(B353)</f>
        <v>0</v>
      </c>
      <c r="C352" s="249">
        <f>SUM(C353)</f>
        <v>2557</v>
      </c>
      <c r="D352" s="249">
        <f>SUM(D353)</f>
        <v>0</v>
      </c>
      <c r="E352" s="197">
        <f t="shared" si="12"/>
        <v>0</v>
      </c>
      <c r="F352" s="197">
        <f t="shared" si="11"/>
        <v>0</v>
      </c>
      <c r="H352" s="250"/>
    </row>
    <row r="353" s="234" customFormat="1" ht="20.1" customHeight="1" spans="1:8">
      <c r="A353" s="264" t="s">
        <v>1892</v>
      </c>
      <c r="B353" s="252"/>
      <c r="C353" s="252">
        <v>2557</v>
      </c>
      <c r="D353" s="252"/>
      <c r="E353" s="200">
        <f t="shared" si="12"/>
        <v>0</v>
      </c>
      <c r="F353" s="197">
        <f t="shared" si="11"/>
        <v>0</v>
      </c>
      <c r="H353" s="239"/>
    </row>
    <row r="354" s="234" customFormat="1" ht="20.1" customHeight="1" spans="1:8">
      <c r="A354" s="264"/>
      <c r="B354" s="252"/>
      <c r="C354" s="252"/>
      <c r="D354" s="252"/>
      <c r="E354" s="200">
        <f t="shared" si="12"/>
        <v>0</v>
      </c>
      <c r="F354" s="200">
        <f t="shared" si="11"/>
        <v>0</v>
      </c>
      <c r="H354" s="239"/>
    </row>
    <row r="355" s="234" customFormat="1" ht="20.1" customHeight="1" spans="1:8">
      <c r="A355" s="261" t="s">
        <v>1330</v>
      </c>
      <c r="B355" s="249">
        <f>SUM(B331,B333,B352)</f>
        <v>104509</v>
      </c>
      <c r="C355" s="249">
        <f>SUM(C331,C333,C352)</f>
        <v>122102</v>
      </c>
      <c r="D355" s="249">
        <f>SUM(D331,D333,D352)</f>
        <v>53071</v>
      </c>
      <c r="E355" s="200">
        <f t="shared" si="12"/>
        <v>0.507812724262982</v>
      </c>
      <c r="F355" s="197">
        <f t="shared" si="11"/>
        <v>0.434644805162897</v>
      </c>
      <c r="H355" s="239"/>
    </row>
    <row r="356" s="234" customFormat="1" ht="20.1" customHeight="1" spans="1:8">
      <c r="A356" s="265"/>
      <c r="B356" s="266"/>
      <c r="C356" s="266"/>
      <c r="D356" s="266"/>
      <c r="E356" s="267"/>
      <c r="F356" s="268"/>
      <c r="H356" s="239"/>
    </row>
    <row r="357" s="234" customFormat="1" ht="20.1" hidden="1" customHeight="1" spans="2:8">
      <c r="B357" s="249">
        <f>[1]表9!B48</f>
        <v>2073099</v>
      </c>
      <c r="C357" s="249">
        <f>[1]表9!C48</f>
        <v>2133347</v>
      </c>
      <c r="D357" s="249">
        <f>[1]表9!E48</f>
        <v>1107261</v>
      </c>
      <c r="H357" s="239"/>
    </row>
    <row r="358" s="234" customFormat="1" ht="20.1" hidden="1" customHeight="1" spans="4:8">
      <c r="D358" s="234">
        <f>D357-D355</f>
        <v>1054190</v>
      </c>
      <c r="H358" s="239"/>
    </row>
    <row r="359" s="234" customFormat="1" ht="20.1" hidden="1" customHeight="1" spans="3:8">
      <c r="C359" s="234">
        <f>C357-C355</f>
        <v>2011245</v>
      </c>
      <c r="H359" s="239"/>
    </row>
    <row r="360" ht="20.1" customHeight="1"/>
    <row r="361" ht="20.1" customHeight="1"/>
    <row r="362" ht="20.1" customHeight="1"/>
    <row r="363" ht="20.1" customHeight="1"/>
    <row r="364" ht="20.1" customHeight="1"/>
    <row r="365" ht="20.1" customHeight="1"/>
    <row r="366" ht="20.1" customHeight="1"/>
    <row r="367" ht="20.1" customHeight="1"/>
    <row r="368" ht="20.1" customHeight="1"/>
    <row r="369" ht="20.1" customHeight="1"/>
    <row r="370" ht="20.1" customHeight="1"/>
    <row r="371" ht="20.1" customHeight="1"/>
    <row r="372" ht="20.1" customHeight="1"/>
    <row r="373" ht="20.1" customHeight="1"/>
    <row r="374" ht="20.1" customHeight="1"/>
    <row r="375" ht="20.1" customHeight="1"/>
    <row r="376" ht="20.1" customHeight="1"/>
    <row r="377" ht="20.1" customHeight="1"/>
    <row r="378" ht="20.1" customHeight="1"/>
    <row r="379" ht="20.1" customHeight="1"/>
    <row r="380" ht="20.1" customHeight="1"/>
    <row r="381" ht="20.1" customHeight="1"/>
    <row r="382" ht="20.1" customHeight="1"/>
    <row r="383" ht="20.1" customHeight="1"/>
    <row r="384" ht="20.1" customHeight="1"/>
    <row r="385" ht="20.1" customHeight="1"/>
    <row r="386" ht="20.1" customHeight="1"/>
  </sheetData>
  <autoFilter xmlns:etc="http://www.wps.cn/officeDocument/2017/etCustomData" ref="A3:C329" etc:filterBottomFollowUsedRange="0">
    <extLst/>
  </autoFilter>
  <mergeCells count="5">
    <mergeCell ref="A2:F2"/>
    <mergeCell ref="D4:F4"/>
    <mergeCell ref="A4:A5"/>
    <mergeCell ref="B4:B5"/>
    <mergeCell ref="C4:C5"/>
  </mergeCells>
  <printOptions horizontalCentered="1"/>
  <pageMargins left="0.590277777777778" right="0.590277777777778" top="0.668055555555556" bottom="0.55" header="0.118055555555556" footer="0.279166666666667"/>
  <pageSetup paperSize="9" scale="84" fitToHeight="0" orientation="portrait"/>
  <headerFooter alignWithMargins="0" scaleWithDoc="0">
    <oddFooter>&amp;C第 &amp;P 页，共 &amp;N 页</oddFooter>
    <evenFooter>&amp;L- &amp;P-</even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showGridLines="0" showZeros="0" workbookViewId="0">
      <selection activeCell="M6" sqref="M6"/>
    </sheetView>
  </sheetViews>
  <sheetFormatPr defaultColWidth="9" defaultRowHeight="14.25"/>
  <cols>
    <col min="1" max="1" width="22.2666666666667" style="170" customWidth="1"/>
    <col min="2" max="9" width="7.26666666666667" style="171" customWidth="1"/>
    <col min="10" max="10" width="18" style="171" customWidth="1"/>
    <col min="11" max="16384" width="9" style="170"/>
  </cols>
  <sheetData>
    <row r="1" ht="17.25" customHeight="1" spans="1:1">
      <c r="A1" s="170" t="s">
        <v>1893</v>
      </c>
    </row>
    <row r="2" s="169" customFormat="1" ht="30.75" customHeight="1" spans="1:10">
      <c r="A2" s="172" t="s">
        <v>1894</v>
      </c>
      <c r="B2" s="173"/>
      <c r="C2" s="173"/>
      <c r="D2" s="173"/>
      <c r="E2" s="173"/>
      <c r="F2" s="173"/>
      <c r="G2" s="173"/>
      <c r="H2" s="173"/>
      <c r="I2" s="173"/>
      <c r="J2" s="173"/>
    </row>
    <row r="3" s="169" customFormat="1" ht="24" customHeight="1" spans="1:10">
      <c r="A3" s="174"/>
      <c r="B3" s="175"/>
      <c r="C3" s="175"/>
      <c r="D3" s="175"/>
      <c r="E3" s="175"/>
      <c r="F3" s="175"/>
      <c r="G3" s="175"/>
      <c r="H3" s="175"/>
      <c r="I3" s="175"/>
      <c r="J3" s="180" t="s">
        <v>27</v>
      </c>
    </row>
    <row r="4" ht="27" customHeight="1" spans="1:10">
      <c r="A4" s="176" t="s">
        <v>1580</v>
      </c>
      <c r="B4" s="177" t="s">
        <v>1333</v>
      </c>
      <c r="C4" s="177" t="s">
        <v>1581</v>
      </c>
      <c r="D4" s="177" t="s">
        <v>1582</v>
      </c>
      <c r="E4" s="177" t="s">
        <v>1583</v>
      </c>
      <c r="F4" s="177" t="s">
        <v>1584</v>
      </c>
      <c r="G4" s="177" t="s">
        <v>1585</v>
      </c>
      <c r="H4" s="177" t="s">
        <v>1586</v>
      </c>
      <c r="I4" s="177" t="s">
        <v>1587</v>
      </c>
      <c r="J4" s="177" t="s">
        <v>1588</v>
      </c>
    </row>
    <row r="5" ht="27" customHeight="1" spans="1:10">
      <c r="A5" s="178" t="s">
        <v>684</v>
      </c>
      <c r="B5" s="177">
        <f>SUM(C5:I5)</f>
        <v>3000</v>
      </c>
      <c r="C5" s="177">
        <v>1251</v>
      </c>
      <c r="D5" s="177">
        <v>390</v>
      </c>
      <c r="E5" s="177">
        <v>337</v>
      </c>
      <c r="F5" s="177">
        <v>453</v>
      </c>
      <c r="G5" s="177">
        <v>374</v>
      </c>
      <c r="H5" s="177">
        <v>144</v>
      </c>
      <c r="I5" s="177">
        <v>51</v>
      </c>
      <c r="J5" s="177"/>
    </row>
    <row r="6" ht="27" customHeight="1" spans="1:10">
      <c r="A6" s="178"/>
      <c r="B6" s="177"/>
      <c r="C6" s="177"/>
      <c r="D6" s="177"/>
      <c r="E6" s="177"/>
      <c r="F6" s="177"/>
      <c r="G6" s="177"/>
      <c r="H6" s="177"/>
      <c r="I6" s="177"/>
      <c r="J6" s="177"/>
    </row>
    <row r="7" ht="27" customHeight="1" spans="1:10">
      <c r="A7" s="178"/>
      <c r="B7" s="177"/>
      <c r="C7" s="177"/>
      <c r="D7" s="177"/>
      <c r="E7" s="177"/>
      <c r="F7" s="177"/>
      <c r="G7" s="177"/>
      <c r="H7" s="177"/>
      <c r="I7" s="177"/>
      <c r="J7" s="177"/>
    </row>
    <row r="8" ht="27" customHeight="1" spans="1:10">
      <c r="A8" s="178"/>
      <c r="B8" s="177"/>
      <c r="C8" s="177"/>
      <c r="D8" s="177"/>
      <c r="E8" s="177"/>
      <c r="F8" s="177"/>
      <c r="G8" s="177"/>
      <c r="H8" s="177"/>
      <c r="I8" s="177"/>
      <c r="J8" s="177"/>
    </row>
    <row r="9" ht="27" customHeight="1" spans="1:10">
      <c r="A9" s="178"/>
      <c r="B9" s="177"/>
      <c r="C9" s="177"/>
      <c r="D9" s="177"/>
      <c r="E9" s="177"/>
      <c r="F9" s="177"/>
      <c r="G9" s="177"/>
      <c r="H9" s="177"/>
      <c r="I9" s="177"/>
      <c r="J9" s="177"/>
    </row>
    <row r="10" ht="27" customHeight="1" spans="1:10">
      <c r="A10" s="179"/>
      <c r="B10" s="177"/>
      <c r="C10" s="177"/>
      <c r="D10" s="177"/>
      <c r="E10" s="177"/>
      <c r="F10" s="177"/>
      <c r="G10" s="177"/>
      <c r="H10" s="177"/>
      <c r="I10" s="177"/>
      <c r="J10" s="177"/>
    </row>
  </sheetData>
  <mergeCells count="1">
    <mergeCell ref="A2:J2"/>
  </mergeCells>
  <printOptions horizontalCentered="1" verticalCentered="1"/>
  <pageMargins left="0.55" right="0.354166666666667" top="0.786805555555556" bottom="0.786805555555556" header="0.511805555555556" footer="0.511805555555556"/>
  <pageSetup paperSize="9" scale="75"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showZeros="0" topLeftCell="A23" workbookViewId="0">
      <selection activeCell="D3" sqref="D$1:D$1048576"/>
    </sheetView>
  </sheetViews>
  <sheetFormatPr defaultColWidth="7.7" defaultRowHeight="13.5" outlineLevelCol="5"/>
  <cols>
    <col min="1" max="1" width="36.7" style="209" customWidth="1"/>
    <col min="2" max="2" width="12.9" style="209" customWidth="1"/>
    <col min="3" max="4" width="12.9" style="211" customWidth="1"/>
    <col min="5" max="5" width="11.5" style="209" customWidth="1"/>
    <col min="6" max="6" width="11.7" style="209" customWidth="1"/>
    <col min="7" max="16384" width="7.7" style="209"/>
  </cols>
  <sheetData>
    <row r="1" s="209" customFormat="1" ht="14.25" spans="1:6">
      <c r="A1" s="212" t="s">
        <v>1895</v>
      </c>
      <c r="B1" s="212"/>
      <c r="C1" s="213"/>
      <c r="D1" s="213"/>
      <c r="E1" s="214"/>
      <c r="F1" s="215"/>
    </row>
    <row r="2" s="210" customFormat="1" ht="25.95" customHeight="1" spans="1:6">
      <c r="A2" s="216" t="s">
        <v>1896</v>
      </c>
      <c r="B2" s="216"/>
      <c r="C2" s="217"/>
      <c r="D2" s="217"/>
      <c r="E2" s="216"/>
      <c r="F2" s="218"/>
    </row>
    <row r="3" s="209" customFormat="1" ht="21" customHeight="1" spans="1:6">
      <c r="A3" s="214"/>
      <c r="B3" s="214"/>
      <c r="C3" s="219"/>
      <c r="D3" s="219"/>
      <c r="E3" s="220"/>
      <c r="F3" s="221" t="s">
        <v>27</v>
      </c>
    </row>
    <row r="4" s="209" customFormat="1" ht="25" customHeight="1" spans="1:6">
      <c r="A4" s="191" t="s">
        <v>28</v>
      </c>
      <c r="B4" s="192" t="s">
        <v>29</v>
      </c>
      <c r="C4" s="192" t="s">
        <v>30</v>
      </c>
      <c r="D4" s="192" t="s">
        <v>31</v>
      </c>
      <c r="E4" s="192"/>
      <c r="F4" s="192"/>
    </row>
    <row r="5" s="209" customFormat="1" ht="33" customHeight="1" spans="1:6">
      <c r="A5" s="191"/>
      <c r="B5" s="192"/>
      <c r="C5" s="192"/>
      <c r="D5" s="193" t="s">
        <v>34</v>
      </c>
      <c r="E5" s="194" t="s">
        <v>35</v>
      </c>
      <c r="F5" s="194" t="s">
        <v>36</v>
      </c>
    </row>
    <row r="6" s="209" customFormat="1" ht="25" customHeight="1" spans="1:6">
      <c r="A6" s="222" t="s">
        <v>1897</v>
      </c>
      <c r="B6" s="196">
        <f>SUM(B7:B19)</f>
        <v>0</v>
      </c>
      <c r="C6" s="196">
        <f>SUM(C7:C19)</f>
        <v>0</v>
      </c>
      <c r="D6" s="196">
        <f>SUM(D7:D19)</f>
        <v>0</v>
      </c>
      <c r="E6" s="197">
        <f t="shared" ref="E6:E36" si="0">IFERROR(D6/B6,0%)</f>
        <v>0</v>
      </c>
      <c r="F6" s="197">
        <f t="shared" ref="F6:F36" si="1">IFERROR(D6/C6,0%)</f>
        <v>0</v>
      </c>
    </row>
    <row r="7" s="209" customFormat="1" ht="25" customHeight="1" spans="1:6">
      <c r="A7" s="223" t="s">
        <v>1898</v>
      </c>
      <c r="B7" s="224"/>
      <c r="C7" s="199"/>
      <c r="D7" s="199"/>
      <c r="E7" s="200">
        <f t="shared" si="0"/>
        <v>0</v>
      </c>
      <c r="F7" s="200">
        <f t="shared" si="1"/>
        <v>0</v>
      </c>
    </row>
    <row r="8" s="209" customFormat="1" ht="25" customHeight="1" spans="1:6">
      <c r="A8" s="223" t="s">
        <v>1899</v>
      </c>
      <c r="B8" s="224"/>
      <c r="C8" s="199"/>
      <c r="D8" s="199"/>
      <c r="E8" s="200">
        <f t="shared" si="0"/>
        <v>0</v>
      </c>
      <c r="F8" s="200">
        <f t="shared" si="1"/>
        <v>0</v>
      </c>
    </row>
    <row r="9" s="209" customFormat="1" ht="25" customHeight="1" spans="1:6">
      <c r="A9" s="223" t="s">
        <v>1900</v>
      </c>
      <c r="B9" s="224"/>
      <c r="C9" s="199"/>
      <c r="D9" s="199"/>
      <c r="E9" s="200">
        <f t="shared" si="0"/>
        <v>0</v>
      </c>
      <c r="F9" s="200">
        <f t="shared" si="1"/>
        <v>0</v>
      </c>
    </row>
    <row r="10" s="209" customFormat="1" ht="25" customHeight="1" spans="1:6">
      <c r="A10" s="223" t="s">
        <v>1901</v>
      </c>
      <c r="B10" s="224"/>
      <c r="C10" s="199"/>
      <c r="D10" s="199"/>
      <c r="E10" s="200">
        <f t="shared" si="0"/>
        <v>0</v>
      </c>
      <c r="F10" s="200">
        <f t="shared" si="1"/>
        <v>0</v>
      </c>
    </row>
    <row r="11" s="209" customFormat="1" ht="25" customHeight="1" spans="1:6">
      <c r="A11" s="223" t="s">
        <v>1902</v>
      </c>
      <c r="B11" s="224"/>
      <c r="C11" s="199"/>
      <c r="D11" s="199"/>
      <c r="E11" s="200">
        <f t="shared" si="0"/>
        <v>0</v>
      </c>
      <c r="F11" s="200">
        <f t="shared" si="1"/>
        <v>0</v>
      </c>
    </row>
    <row r="12" s="209" customFormat="1" ht="25" customHeight="1" spans="1:6">
      <c r="A12" s="223" t="s">
        <v>1903</v>
      </c>
      <c r="B12" s="224"/>
      <c r="C12" s="199"/>
      <c r="D12" s="199"/>
      <c r="E12" s="200">
        <f t="shared" si="0"/>
        <v>0</v>
      </c>
      <c r="F12" s="200">
        <f t="shared" si="1"/>
        <v>0</v>
      </c>
    </row>
    <row r="13" s="209" customFormat="1" ht="25" customHeight="1" spans="1:6">
      <c r="A13" s="223" t="s">
        <v>1904</v>
      </c>
      <c r="B13" s="224"/>
      <c r="C13" s="199"/>
      <c r="D13" s="199"/>
      <c r="E13" s="200">
        <f t="shared" si="0"/>
        <v>0</v>
      </c>
      <c r="F13" s="200">
        <f t="shared" si="1"/>
        <v>0</v>
      </c>
    </row>
    <row r="14" s="209" customFormat="1" ht="25" customHeight="1" spans="1:6">
      <c r="A14" s="223" t="s">
        <v>1905</v>
      </c>
      <c r="B14" s="224"/>
      <c r="C14" s="199"/>
      <c r="D14" s="199"/>
      <c r="E14" s="200">
        <f t="shared" si="0"/>
        <v>0</v>
      </c>
      <c r="F14" s="200">
        <f t="shared" si="1"/>
        <v>0</v>
      </c>
    </row>
    <row r="15" s="209" customFormat="1" ht="25" customHeight="1" spans="1:6">
      <c r="A15" s="223" t="s">
        <v>1906</v>
      </c>
      <c r="B15" s="224"/>
      <c r="C15" s="199"/>
      <c r="D15" s="199"/>
      <c r="E15" s="200">
        <f t="shared" si="0"/>
        <v>0</v>
      </c>
      <c r="F15" s="200">
        <f t="shared" si="1"/>
        <v>0</v>
      </c>
    </row>
    <row r="16" s="209" customFormat="1" ht="25" customHeight="1" spans="1:6">
      <c r="A16" s="223" t="s">
        <v>1907</v>
      </c>
      <c r="B16" s="224"/>
      <c r="C16" s="199"/>
      <c r="D16" s="199"/>
      <c r="E16" s="200">
        <f t="shared" si="0"/>
        <v>0</v>
      </c>
      <c r="F16" s="200">
        <f t="shared" si="1"/>
        <v>0</v>
      </c>
    </row>
    <row r="17" s="209" customFormat="1" ht="25" customHeight="1" spans="1:6">
      <c r="A17" s="223" t="s">
        <v>1908</v>
      </c>
      <c r="B17" s="224"/>
      <c r="C17" s="199"/>
      <c r="D17" s="199"/>
      <c r="E17" s="200">
        <f t="shared" si="0"/>
        <v>0</v>
      </c>
      <c r="F17" s="200">
        <f t="shared" si="1"/>
        <v>0</v>
      </c>
    </row>
    <row r="18" s="209" customFormat="1" ht="25" customHeight="1" spans="1:6">
      <c r="A18" s="223" t="s">
        <v>1909</v>
      </c>
      <c r="B18" s="224"/>
      <c r="C18" s="199"/>
      <c r="D18" s="199"/>
      <c r="E18" s="200">
        <f t="shared" si="0"/>
        <v>0</v>
      </c>
      <c r="F18" s="200">
        <f t="shared" si="1"/>
        <v>0</v>
      </c>
    </row>
    <row r="19" s="209" customFormat="1" ht="25" customHeight="1" spans="1:6">
      <c r="A19" s="223" t="s">
        <v>1910</v>
      </c>
      <c r="B19" s="224"/>
      <c r="C19" s="224"/>
      <c r="D19" s="199"/>
      <c r="E19" s="200">
        <f t="shared" si="0"/>
        <v>0</v>
      </c>
      <c r="F19" s="200">
        <f t="shared" si="1"/>
        <v>0</v>
      </c>
    </row>
    <row r="20" s="209" customFormat="1" ht="25" customHeight="1" spans="1:6">
      <c r="A20" s="222" t="s">
        <v>1911</v>
      </c>
      <c r="B20" s="196">
        <f>SUM(B21:B24)</f>
        <v>0</v>
      </c>
      <c r="C20" s="196">
        <f>SUM(C21:C24)</f>
        <v>0</v>
      </c>
      <c r="D20" s="196">
        <f>SUM(D21:D24)</f>
        <v>0</v>
      </c>
      <c r="E20" s="197">
        <f t="shared" si="0"/>
        <v>0</v>
      </c>
      <c r="F20" s="197">
        <f t="shared" si="1"/>
        <v>0</v>
      </c>
    </row>
    <row r="21" s="209" customFormat="1" ht="25" customHeight="1" spans="1:6">
      <c r="A21" s="223" t="s">
        <v>1912</v>
      </c>
      <c r="B21" s="224"/>
      <c r="C21" s="199"/>
      <c r="D21" s="199"/>
      <c r="E21" s="200">
        <f t="shared" si="0"/>
        <v>0</v>
      </c>
      <c r="F21" s="200">
        <f t="shared" si="1"/>
        <v>0</v>
      </c>
    </row>
    <row r="22" s="209" customFormat="1" ht="25" customHeight="1" spans="1:6">
      <c r="A22" s="223" t="s">
        <v>1913</v>
      </c>
      <c r="B22" s="224"/>
      <c r="C22" s="199"/>
      <c r="D22" s="199"/>
      <c r="E22" s="200">
        <f t="shared" si="0"/>
        <v>0</v>
      </c>
      <c r="F22" s="200">
        <f t="shared" si="1"/>
        <v>0</v>
      </c>
    </row>
    <row r="23" s="209" customFormat="1" ht="25" customHeight="1" spans="1:6">
      <c r="A23" s="223" t="s">
        <v>1914</v>
      </c>
      <c r="B23" s="224"/>
      <c r="C23" s="199"/>
      <c r="D23" s="199"/>
      <c r="E23" s="200">
        <f t="shared" si="0"/>
        <v>0</v>
      </c>
      <c r="F23" s="200">
        <f t="shared" si="1"/>
        <v>0</v>
      </c>
    </row>
    <row r="24" s="209" customFormat="1" ht="25" customHeight="1" spans="1:6">
      <c r="A24" s="223" t="s">
        <v>1915</v>
      </c>
      <c r="B24" s="224"/>
      <c r="C24" s="199"/>
      <c r="D24" s="199"/>
      <c r="E24" s="200">
        <f t="shared" si="0"/>
        <v>0</v>
      </c>
      <c r="F24" s="200">
        <f t="shared" si="1"/>
        <v>0</v>
      </c>
    </row>
    <row r="25" s="209" customFormat="1" ht="25" customHeight="1" spans="1:6">
      <c r="A25" s="222" t="s">
        <v>1916</v>
      </c>
      <c r="B25" s="196">
        <f>SUM(B26:B29)</f>
        <v>0</v>
      </c>
      <c r="C25" s="196">
        <f>SUM(C26:C29)</f>
        <v>0</v>
      </c>
      <c r="D25" s="196">
        <f>SUM(D26:D29)</f>
        <v>0</v>
      </c>
      <c r="E25" s="197">
        <f t="shared" si="0"/>
        <v>0</v>
      </c>
      <c r="F25" s="197">
        <f t="shared" si="1"/>
        <v>0</v>
      </c>
    </row>
    <row r="26" s="209" customFormat="1" ht="25" customHeight="1" spans="1:6">
      <c r="A26" s="223" t="s">
        <v>1917</v>
      </c>
      <c r="B26" s="224"/>
      <c r="C26" s="199"/>
      <c r="D26" s="199"/>
      <c r="E26" s="200">
        <f t="shared" si="0"/>
        <v>0</v>
      </c>
      <c r="F26" s="200">
        <f t="shared" si="1"/>
        <v>0</v>
      </c>
    </row>
    <row r="27" s="209" customFormat="1" ht="25" customHeight="1" spans="1:6">
      <c r="A27" s="223" t="s">
        <v>1918</v>
      </c>
      <c r="B27" s="224"/>
      <c r="C27" s="199"/>
      <c r="D27" s="199"/>
      <c r="E27" s="200">
        <f t="shared" si="0"/>
        <v>0</v>
      </c>
      <c r="F27" s="200">
        <f t="shared" si="1"/>
        <v>0</v>
      </c>
    </row>
    <row r="28" s="209" customFormat="1" ht="25" customHeight="1" spans="1:6">
      <c r="A28" s="223" t="s">
        <v>1919</v>
      </c>
      <c r="B28" s="224"/>
      <c r="C28" s="199"/>
      <c r="D28" s="199"/>
      <c r="E28" s="200">
        <f t="shared" si="0"/>
        <v>0</v>
      </c>
      <c r="F28" s="200">
        <f t="shared" si="1"/>
        <v>0</v>
      </c>
    </row>
    <row r="29" s="209" customFormat="1" ht="25" customHeight="1" spans="1:6">
      <c r="A29" s="225" t="s">
        <v>1920</v>
      </c>
      <c r="B29" s="224"/>
      <c r="C29" s="199"/>
      <c r="D29" s="199"/>
      <c r="E29" s="200">
        <f t="shared" si="0"/>
        <v>0</v>
      </c>
      <c r="F29" s="200">
        <f t="shared" si="1"/>
        <v>0</v>
      </c>
    </row>
    <row r="30" s="209" customFormat="1" ht="25" customHeight="1" spans="1:6">
      <c r="A30" s="222" t="s">
        <v>1921</v>
      </c>
      <c r="B30" s="196">
        <f>SUM(B31:B33)</f>
        <v>0</v>
      </c>
      <c r="C30" s="196">
        <f>SUM(C31:C33)</f>
        <v>0</v>
      </c>
      <c r="D30" s="196">
        <f>SUM(D31:D33)</f>
        <v>0</v>
      </c>
      <c r="E30" s="197">
        <f t="shared" si="0"/>
        <v>0</v>
      </c>
      <c r="F30" s="197">
        <f t="shared" si="1"/>
        <v>0</v>
      </c>
    </row>
    <row r="31" s="209" customFormat="1" ht="25" customHeight="1" spans="1:6">
      <c r="A31" s="226" t="s">
        <v>1922</v>
      </c>
      <c r="B31" s="224"/>
      <c r="C31" s="199"/>
      <c r="D31" s="199"/>
      <c r="E31" s="200">
        <f t="shared" si="0"/>
        <v>0</v>
      </c>
      <c r="F31" s="200">
        <f t="shared" si="1"/>
        <v>0</v>
      </c>
    </row>
    <row r="32" s="209" customFormat="1" ht="25" customHeight="1" spans="1:6">
      <c r="A32" s="226" t="s">
        <v>1923</v>
      </c>
      <c r="B32" s="224"/>
      <c r="C32" s="199"/>
      <c r="D32" s="199"/>
      <c r="E32" s="200">
        <f t="shared" si="0"/>
        <v>0</v>
      </c>
      <c r="F32" s="200">
        <f t="shared" si="1"/>
        <v>0</v>
      </c>
    </row>
    <row r="33" s="209" customFormat="1" ht="25" customHeight="1" spans="1:6">
      <c r="A33" s="226" t="s">
        <v>1924</v>
      </c>
      <c r="B33" s="224"/>
      <c r="C33" s="199"/>
      <c r="D33" s="199"/>
      <c r="E33" s="200">
        <f t="shared" si="0"/>
        <v>0</v>
      </c>
      <c r="F33" s="200">
        <f t="shared" si="1"/>
        <v>0</v>
      </c>
    </row>
    <row r="34" s="209" customFormat="1" ht="25" customHeight="1" spans="1:6">
      <c r="A34" s="222" t="s">
        <v>1925</v>
      </c>
      <c r="B34" s="196"/>
      <c r="C34" s="196"/>
      <c r="D34" s="196"/>
      <c r="E34" s="197">
        <f t="shared" si="0"/>
        <v>0</v>
      </c>
      <c r="F34" s="197">
        <f t="shared" si="1"/>
        <v>0</v>
      </c>
    </row>
    <row r="35" s="209" customFormat="1" ht="25" customHeight="1" spans="1:6">
      <c r="A35" s="222"/>
      <c r="B35" s="227"/>
      <c r="C35" s="228"/>
      <c r="D35" s="228"/>
      <c r="E35" s="200">
        <f t="shared" si="0"/>
        <v>0</v>
      </c>
      <c r="F35" s="200">
        <f t="shared" si="1"/>
        <v>0</v>
      </c>
    </row>
    <row r="36" s="209" customFormat="1" ht="25" customHeight="1" spans="1:6">
      <c r="A36" s="229" t="s">
        <v>64</v>
      </c>
      <c r="B36" s="196">
        <f>SUM(B6,B20,B25,B30,B34)</f>
        <v>0</v>
      </c>
      <c r="C36" s="196">
        <f>SUM(C6,C20,C25,C30,C34)</f>
        <v>0</v>
      </c>
      <c r="D36" s="196">
        <f>SUM(D6,D20,D25,D30,D34)</f>
        <v>0</v>
      </c>
      <c r="E36" s="197">
        <f t="shared" si="0"/>
        <v>0</v>
      </c>
      <c r="F36" s="197">
        <f t="shared" si="1"/>
        <v>0</v>
      </c>
    </row>
    <row r="37" s="209" customFormat="1" ht="25" customHeight="1" spans="1:6">
      <c r="A37" s="229"/>
      <c r="B37" s="230"/>
      <c r="C37" s="196"/>
      <c r="D37" s="196"/>
      <c r="E37" s="200"/>
      <c r="F37" s="200"/>
    </row>
    <row r="38" s="209" customFormat="1" ht="25" customHeight="1" spans="1:6">
      <c r="A38" s="231" t="s">
        <v>1091</v>
      </c>
      <c r="B38" s="230">
        <f>SUM(B39:B41)</f>
        <v>0</v>
      </c>
      <c r="C38" s="230">
        <f>SUM(C39:C41)</f>
        <v>3</v>
      </c>
      <c r="D38" s="230">
        <f>SUM(D39:D41)</f>
        <v>2</v>
      </c>
      <c r="E38" s="197">
        <f t="shared" ref="E38:E41" si="2">IFERROR(D38/B38,0%)</f>
        <v>0</v>
      </c>
      <c r="F38" s="197">
        <f t="shared" ref="F38:F41" si="3">IFERROR(D38/C38,0%)</f>
        <v>0.666666666666667</v>
      </c>
    </row>
    <row r="39" s="209" customFormat="1" ht="22.2" customHeight="1" spans="1:6">
      <c r="A39" s="205" t="s">
        <v>1926</v>
      </c>
      <c r="B39" s="232"/>
      <c r="C39" s="199">
        <v>2</v>
      </c>
      <c r="D39" s="199"/>
      <c r="E39" s="200">
        <f t="shared" si="2"/>
        <v>0</v>
      </c>
      <c r="F39" s="200">
        <f t="shared" si="3"/>
        <v>0</v>
      </c>
    </row>
    <row r="40" s="209" customFormat="1" ht="22.2" customHeight="1" spans="1:6">
      <c r="A40" s="205" t="s">
        <v>1227</v>
      </c>
      <c r="B40" s="232"/>
      <c r="C40" s="199"/>
      <c r="D40" s="199"/>
      <c r="E40" s="200">
        <f t="shared" si="2"/>
        <v>0</v>
      </c>
      <c r="F40" s="200">
        <f t="shared" si="3"/>
        <v>0</v>
      </c>
    </row>
    <row r="41" s="209" customFormat="1" ht="22.2" customHeight="1" spans="1:6">
      <c r="A41" s="205" t="s">
        <v>1239</v>
      </c>
      <c r="B41" s="232"/>
      <c r="C41" s="199">
        <v>1</v>
      </c>
      <c r="D41" s="206">
        <v>2</v>
      </c>
      <c r="E41" s="200">
        <f t="shared" si="2"/>
        <v>0</v>
      </c>
      <c r="F41" s="200">
        <f t="shared" si="3"/>
        <v>2</v>
      </c>
    </row>
    <row r="42" s="209" customFormat="1" ht="22.2" customHeight="1" spans="1:6">
      <c r="A42" s="205"/>
      <c r="B42" s="233"/>
      <c r="C42" s="199"/>
      <c r="D42" s="206"/>
      <c r="E42" s="200"/>
      <c r="F42" s="200"/>
    </row>
    <row r="43" s="209" customFormat="1" ht="22.2" customHeight="1" spans="1:6">
      <c r="A43" s="229" t="s">
        <v>1329</v>
      </c>
      <c r="B43" s="229">
        <f>SUM(B36,B38)</f>
        <v>0</v>
      </c>
      <c r="C43" s="230">
        <f>SUM(C36,C38)</f>
        <v>3</v>
      </c>
      <c r="D43" s="230">
        <f>SUM(D36,D38)</f>
        <v>2</v>
      </c>
      <c r="E43" s="197">
        <f>IFERROR(D43/B43,0%)</f>
        <v>0</v>
      </c>
      <c r="F43" s="197">
        <f>IFERROR(D43/C43,0%)</f>
        <v>0.666666666666667</v>
      </c>
    </row>
  </sheetData>
  <mergeCells count="5">
    <mergeCell ref="A2:E2"/>
    <mergeCell ref="D4:F4"/>
    <mergeCell ref="A4:A5"/>
    <mergeCell ref="B4:B5"/>
    <mergeCell ref="C4:C5"/>
  </mergeCells>
  <pageMargins left="0.751388888888889" right="0.751388888888889" top="1" bottom="1" header="0.5" footer="0.5"/>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showZeros="0" topLeftCell="A18" workbookViewId="0">
      <selection activeCell="K18" sqref="K18"/>
    </sheetView>
  </sheetViews>
  <sheetFormatPr defaultColWidth="7.7" defaultRowHeight="13.5" outlineLevelCol="5"/>
  <cols>
    <col min="1" max="1" width="37.5" style="181" customWidth="1"/>
    <col min="2" max="6" width="10.6" style="184" customWidth="1"/>
    <col min="7" max="16384" width="7.7" style="181"/>
  </cols>
  <sheetData>
    <row r="1" s="181" customFormat="1" ht="14.25" spans="1:6">
      <c r="A1" s="185" t="s">
        <v>1927</v>
      </c>
      <c r="B1" s="184"/>
      <c r="C1" s="184"/>
      <c r="D1" s="184"/>
      <c r="E1" s="184"/>
      <c r="F1" s="184"/>
    </row>
    <row r="2" s="182" customFormat="1" ht="34" customHeight="1" spans="1:6">
      <c r="A2" s="186" t="s">
        <v>1928</v>
      </c>
      <c r="B2" s="187"/>
      <c r="C2" s="187"/>
      <c r="D2" s="187"/>
      <c r="E2" s="187"/>
      <c r="F2" s="187"/>
    </row>
    <row r="3" s="181" customFormat="1" ht="21" customHeight="1" spans="1:6">
      <c r="A3" s="188"/>
      <c r="B3" s="189"/>
      <c r="C3" s="189"/>
      <c r="D3" s="189"/>
      <c r="E3" s="189"/>
      <c r="F3" s="190" t="s">
        <v>27</v>
      </c>
    </row>
    <row r="4" s="181" customFormat="1" ht="22.2" customHeight="1" spans="1:6">
      <c r="A4" s="191" t="s">
        <v>28</v>
      </c>
      <c r="B4" s="192" t="s">
        <v>29</v>
      </c>
      <c r="C4" s="192" t="s">
        <v>30</v>
      </c>
      <c r="D4" s="192" t="s">
        <v>31</v>
      </c>
      <c r="E4" s="192"/>
      <c r="F4" s="192"/>
    </row>
    <row r="5" s="181" customFormat="1" ht="29.4" customHeight="1" spans="1:6">
      <c r="A5" s="191"/>
      <c r="B5" s="192"/>
      <c r="C5" s="192"/>
      <c r="D5" s="193" t="s">
        <v>34</v>
      </c>
      <c r="E5" s="194" t="s">
        <v>35</v>
      </c>
      <c r="F5" s="194" t="s">
        <v>36</v>
      </c>
    </row>
    <row r="6" s="181" customFormat="1" ht="21" customHeight="1" spans="1:6">
      <c r="A6" s="195" t="s">
        <v>1929</v>
      </c>
      <c r="B6" s="196">
        <f>B7</f>
        <v>0</v>
      </c>
      <c r="C6" s="196">
        <f>C7</f>
        <v>0</v>
      </c>
      <c r="D6" s="196">
        <f>D7</f>
        <v>0</v>
      </c>
      <c r="E6" s="197">
        <f t="shared" ref="E6:E31" si="0">IFERROR(D6/B6,0%)</f>
        <v>0</v>
      </c>
      <c r="F6" s="197">
        <f t="shared" ref="F6:F31" si="1">IFERROR(D6/C6,0%)</f>
        <v>0</v>
      </c>
    </row>
    <row r="7" s="181" customFormat="1" ht="21" customHeight="1" spans="1:6">
      <c r="A7" s="198" t="s">
        <v>1930</v>
      </c>
      <c r="B7" s="199">
        <f>B8</f>
        <v>0</v>
      </c>
      <c r="C7" s="199">
        <f>C8</f>
        <v>0</v>
      </c>
      <c r="D7" s="199">
        <f>D8</f>
        <v>0</v>
      </c>
      <c r="E7" s="200">
        <f t="shared" si="0"/>
        <v>0</v>
      </c>
      <c r="F7" s="200">
        <f t="shared" si="1"/>
        <v>0</v>
      </c>
    </row>
    <row r="8" s="181" customFormat="1" ht="21" customHeight="1" spans="1:6">
      <c r="A8" s="198" t="s">
        <v>1931</v>
      </c>
      <c r="B8" s="199"/>
      <c r="C8" s="199"/>
      <c r="D8" s="199"/>
      <c r="E8" s="200">
        <f t="shared" si="0"/>
        <v>0</v>
      </c>
      <c r="F8" s="200">
        <f t="shared" si="1"/>
        <v>0</v>
      </c>
    </row>
    <row r="9" s="183" customFormat="1" ht="21" customHeight="1" spans="1:6">
      <c r="A9" s="195" t="s">
        <v>1932</v>
      </c>
      <c r="B9" s="196">
        <f>SUM(B10,B17,B25,B27,B29)</f>
        <v>0</v>
      </c>
      <c r="C9" s="196">
        <f>SUM(C10,C17,C25,C27,C29)</f>
        <v>1</v>
      </c>
      <c r="D9" s="196">
        <f>SUM(D10,D17,D25,D27,D29)</f>
        <v>2</v>
      </c>
      <c r="E9" s="197">
        <f t="shared" si="0"/>
        <v>0</v>
      </c>
      <c r="F9" s="197">
        <f t="shared" si="1"/>
        <v>2</v>
      </c>
    </row>
    <row r="10" s="181" customFormat="1" ht="21" customHeight="1" spans="1:6">
      <c r="A10" s="198" t="s">
        <v>1933</v>
      </c>
      <c r="B10" s="199">
        <f>SUM(B11:B16)</f>
        <v>0</v>
      </c>
      <c r="C10" s="199">
        <f>SUM(C11:C16)</f>
        <v>1</v>
      </c>
      <c r="D10" s="199">
        <f>SUM(D11:D16)</f>
        <v>2</v>
      </c>
      <c r="E10" s="200">
        <f t="shared" si="0"/>
        <v>0</v>
      </c>
      <c r="F10" s="200">
        <f t="shared" si="1"/>
        <v>2</v>
      </c>
    </row>
    <row r="11" s="181" customFormat="1" ht="21" customHeight="1" spans="1:6">
      <c r="A11" s="198" t="s">
        <v>1934</v>
      </c>
      <c r="B11" s="199"/>
      <c r="C11" s="199"/>
      <c r="D11" s="199"/>
      <c r="E11" s="200">
        <f t="shared" si="0"/>
        <v>0</v>
      </c>
      <c r="F11" s="200">
        <f t="shared" si="1"/>
        <v>0</v>
      </c>
    </row>
    <row r="12" s="181" customFormat="1" ht="21" customHeight="1" spans="1:6">
      <c r="A12" s="198" t="s">
        <v>1935</v>
      </c>
      <c r="B12" s="199"/>
      <c r="C12" s="199"/>
      <c r="D12" s="199"/>
      <c r="E12" s="200">
        <f t="shared" si="0"/>
        <v>0</v>
      </c>
      <c r="F12" s="200">
        <f t="shared" si="1"/>
        <v>0</v>
      </c>
    </row>
    <row r="13" s="181" customFormat="1" ht="21" customHeight="1" spans="1:6">
      <c r="A13" s="198" t="s">
        <v>1936</v>
      </c>
      <c r="B13" s="199"/>
      <c r="C13" s="199">
        <v>1</v>
      </c>
      <c r="D13" s="199">
        <v>2</v>
      </c>
      <c r="E13" s="200">
        <f t="shared" si="0"/>
        <v>0</v>
      </c>
      <c r="F13" s="200">
        <f t="shared" si="1"/>
        <v>2</v>
      </c>
    </row>
    <row r="14" s="181" customFormat="1" ht="21" customHeight="1" spans="1:6">
      <c r="A14" s="198" t="s">
        <v>1937</v>
      </c>
      <c r="B14" s="199"/>
      <c r="C14" s="199"/>
      <c r="D14" s="199"/>
      <c r="E14" s="200">
        <f t="shared" si="0"/>
        <v>0</v>
      </c>
      <c r="F14" s="200">
        <f t="shared" si="1"/>
        <v>0</v>
      </c>
    </row>
    <row r="15" s="181" customFormat="1" ht="21" customHeight="1" spans="1:6">
      <c r="A15" s="198" t="s">
        <v>1938</v>
      </c>
      <c r="B15" s="199"/>
      <c r="C15" s="199"/>
      <c r="D15" s="199"/>
      <c r="E15" s="200">
        <f t="shared" si="0"/>
        <v>0</v>
      </c>
      <c r="F15" s="200">
        <f t="shared" si="1"/>
        <v>0</v>
      </c>
    </row>
    <row r="16" s="181" customFormat="1" ht="21" customHeight="1" spans="1:6">
      <c r="A16" s="198" t="s">
        <v>1939</v>
      </c>
      <c r="B16" s="199"/>
      <c r="C16" s="199"/>
      <c r="D16" s="199"/>
      <c r="E16" s="200">
        <f t="shared" si="0"/>
        <v>0</v>
      </c>
      <c r="F16" s="200">
        <f t="shared" si="1"/>
        <v>0</v>
      </c>
    </row>
    <row r="17" s="181" customFormat="1" ht="21" customHeight="1" spans="1:6">
      <c r="A17" s="201" t="s">
        <v>1940</v>
      </c>
      <c r="B17" s="199">
        <f>SUM(B18:B24)</f>
        <v>0</v>
      </c>
      <c r="C17" s="199">
        <f>SUM(C18:C24)</f>
        <v>0</v>
      </c>
      <c r="D17" s="199">
        <f>SUM(D18:D24)</f>
        <v>0</v>
      </c>
      <c r="E17" s="200">
        <f t="shared" si="0"/>
        <v>0</v>
      </c>
      <c r="F17" s="200">
        <f t="shared" si="1"/>
        <v>0</v>
      </c>
    </row>
    <row r="18" s="181" customFormat="1" ht="21" customHeight="1" spans="1:6">
      <c r="A18" s="202" t="s">
        <v>1941</v>
      </c>
      <c r="B18" s="199"/>
      <c r="C18" s="199"/>
      <c r="D18" s="199"/>
      <c r="E18" s="200">
        <f t="shared" si="0"/>
        <v>0</v>
      </c>
      <c r="F18" s="200">
        <f t="shared" si="1"/>
        <v>0</v>
      </c>
    </row>
    <row r="19" s="181" customFormat="1" ht="21" customHeight="1" spans="1:6">
      <c r="A19" s="202" t="s">
        <v>1942</v>
      </c>
      <c r="B19" s="199"/>
      <c r="C19" s="199"/>
      <c r="D19" s="199"/>
      <c r="E19" s="200">
        <f t="shared" si="0"/>
        <v>0</v>
      </c>
      <c r="F19" s="200">
        <f t="shared" si="1"/>
        <v>0</v>
      </c>
    </row>
    <row r="20" s="181" customFormat="1" ht="21" customHeight="1" spans="1:6">
      <c r="A20" s="202" t="s">
        <v>1943</v>
      </c>
      <c r="B20" s="199"/>
      <c r="C20" s="199"/>
      <c r="D20" s="199"/>
      <c r="E20" s="200">
        <f t="shared" si="0"/>
        <v>0</v>
      </c>
      <c r="F20" s="200">
        <f t="shared" si="1"/>
        <v>0</v>
      </c>
    </row>
    <row r="21" s="181" customFormat="1" ht="21" customHeight="1" spans="1:6">
      <c r="A21" s="202" t="s">
        <v>1944</v>
      </c>
      <c r="B21" s="199"/>
      <c r="C21" s="199"/>
      <c r="D21" s="199"/>
      <c r="E21" s="200">
        <f t="shared" si="0"/>
        <v>0</v>
      </c>
      <c r="F21" s="200">
        <f t="shared" si="1"/>
        <v>0</v>
      </c>
    </row>
    <row r="22" s="181" customFormat="1" ht="21" customHeight="1" spans="1:6">
      <c r="A22" s="202" t="s">
        <v>1945</v>
      </c>
      <c r="B22" s="199"/>
      <c r="C22" s="199"/>
      <c r="D22" s="199"/>
      <c r="E22" s="200">
        <f t="shared" si="0"/>
        <v>0</v>
      </c>
      <c r="F22" s="200">
        <f t="shared" si="1"/>
        <v>0</v>
      </c>
    </row>
    <row r="23" s="181" customFormat="1" ht="21" customHeight="1" spans="1:6">
      <c r="A23" s="202" t="s">
        <v>1946</v>
      </c>
      <c r="B23" s="199"/>
      <c r="C23" s="199"/>
      <c r="D23" s="199"/>
      <c r="E23" s="200">
        <f t="shared" si="0"/>
        <v>0</v>
      </c>
      <c r="F23" s="200">
        <f t="shared" si="1"/>
        <v>0</v>
      </c>
    </row>
    <row r="24" s="181" customFormat="1" ht="21" customHeight="1" spans="1:6">
      <c r="A24" s="202" t="s">
        <v>1947</v>
      </c>
      <c r="B24" s="199"/>
      <c r="C24" s="199"/>
      <c r="D24" s="199"/>
      <c r="E24" s="200">
        <f t="shared" si="0"/>
        <v>0</v>
      </c>
      <c r="F24" s="200">
        <f t="shared" si="1"/>
        <v>0</v>
      </c>
    </row>
    <row r="25" s="181" customFormat="1" ht="21" customHeight="1" spans="1:6">
      <c r="A25" s="201" t="s">
        <v>1948</v>
      </c>
      <c r="B25" s="199">
        <f t="shared" ref="B25:B29" si="2">B26</f>
        <v>0</v>
      </c>
      <c r="C25" s="199">
        <f t="shared" ref="C25:C29" si="3">C26</f>
        <v>0</v>
      </c>
      <c r="D25" s="199">
        <f t="shared" ref="D25:D29" si="4">D26</f>
        <v>0</v>
      </c>
      <c r="E25" s="200">
        <f t="shared" si="0"/>
        <v>0</v>
      </c>
      <c r="F25" s="200">
        <f t="shared" si="1"/>
        <v>0</v>
      </c>
    </row>
    <row r="26" s="181" customFormat="1" ht="21" customHeight="1" spans="1:6">
      <c r="A26" s="202" t="s">
        <v>1949</v>
      </c>
      <c r="B26" s="199"/>
      <c r="C26" s="199"/>
      <c r="D26" s="199"/>
      <c r="E26" s="200">
        <f t="shared" si="0"/>
        <v>0</v>
      </c>
      <c r="F26" s="200">
        <f t="shared" si="1"/>
        <v>0</v>
      </c>
    </row>
    <row r="27" s="181" customFormat="1" ht="21" customHeight="1" spans="1:6">
      <c r="A27" s="202" t="s">
        <v>1950</v>
      </c>
      <c r="B27" s="199">
        <f t="shared" si="2"/>
        <v>0</v>
      </c>
      <c r="C27" s="199">
        <f t="shared" si="3"/>
        <v>0</v>
      </c>
      <c r="D27" s="199">
        <f t="shared" si="4"/>
        <v>0</v>
      </c>
      <c r="E27" s="200">
        <f t="shared" si="0"/>
        <v>0</v>
      </c>
      <c r="F27" s="200">
        <f t="shared" si="1"/>
        <v>0</v>
      </c>
    </row>
    <row r="28" s="181" customFormat="1" ht="21" customHeight="1" spans="1:6">
      <c r="A28" s="202" t="s">
        <v>1951</v>
      </c>
      <c r="B28" s="199"/>
      <c r="C28" s="199"/>
      <c r="D28" s="199"/>
      <c r="E28" s="200">
        <f t="shared" si="0"/>
        <v>0</v>
      </c>
      <c r="F28" s="200">
        <f t="shared" si="1"/>
        <v>0</v>
      </c>
    </row>
    <row r="29" s="181" customFormat="1" ht="21" customHeight="1" spans="1:6">
      <c r="A29" s="201" t="s">
        <v>1952</v>
      </c>
      <c r="B29" s="199">
        <f t="shared" si="2"/>
        <v>0</v>
      </c>
      <c r="C29" s="199">
        <f t="shared" si="3"/>
        <v>0</v>
      </c>
      <c r="D29" s="199">
        <f t="shared" si="4"/>
        <v>0</v>
      </c>
      <c r="E29" s="200">
        <f t="shared" si="0"/>
        <v>0</v>
      </c>
      <c r="F29" s="200">
        <f t="shared" si="1"/>
        <v>0</v>
      </c>
    </row>
    <row r="30" s="181" customFormat="1" ht="21" customHeight="1" spans="1:6">
      <c r="A30" s="202" t="s">
        <v>1953</v>
      </c>
      <c r="B30" s="199"/>
      <c r="C30" s="199"/>
      <c r="D30" s="199"/>
      <c r="E30" s="200">
        <f t="shared" si="0"/>
        <v>0</v>
      </c>
      <c r="F30" s="200">
        <f t="shared" si="1"/>
        <v>0</v>
      </c>
    </row>
    <row r="31" s="183" customFormat="1" ht="21" customHeight="1" spans="1:6">
      <c r="A31" s="203" t="s">
        <v>1079</v>
      </c>
      <c r="B31" s="196">
        <f>SUM(B6,B9)</f>
        <v>0</v>
      </c>
      <c r="C31" s="196">
        <f>SUM(C6,C9)</f>
        <v>1</v>
      </c>
      <c r="D31" s="196">
        <f>SUM(D6,D9)</f>
        <v>2</v>
      </c>
      <c r="E31" s="197">
        <f t="shared" si="0"/>
        <v>0</v>
      </c>
      <c r="F31" s="197">
        <f t="shared" si="1"/>
        <v>2</v>
      </c>
    </row>
    <row r="32" s="181" customFormat="1" ht="21" customHeight="1" spans="1:6">
      <c r="A32" s="203"/>
      <c r="B32" s="199"/>
      <c r="C32" s="199"/>
      <c r="D32" s="199"/>
      <c r="E32" s="200"/>
      <c r="F32" s="200"/>
    </row>
    <row r="33" s="183" customFormat="1" ht="21" customHeight="1" spans="1:6">
      <c r="A33" s="204" t="s">
        <v>1093</v>
      </c>
      <c r="B33" s="196">
        <f>SUM(B34:B37)</f>
        <v>0</v>
      </c>
      <c r="C33" s="196">
        <f>SUM(C34:C37)</f>
        <v>2</v>
      </c>
      <c r="D33" s="196">
        <f>SUM(D34:D37)</f>
        <v>0</v>
      </c>
      <c r="E33" s="197">
        <f t="shared" ref="E33:E37" si="5">IFERROR(D33/B33,0%)</f>
        <v>0</v>
      </c>
      <c r="F33" s="197">
        <f t="shared" ref="F33:F37" si="6">IFERROR(D33/C33,0%)</f>
        <v>0</v>
      </c>
    </row>
    <row r="34" s="181" customFormat="1" ht="21" customHeight="1" spans="1:6">
      <c r="A34" s="205" t="s">
        <v>1954</v>
      </c>
      <c r="B34" s="199"/>
      <c r="C34" s="199"/>
      <c r="D34" s="199"/>
      <c r="E34" s="200">
        <f t="shared" si="5"/>
        <v>0</v>
      </c>
      <c r="F34" s="200">
        <f t="shared" si="6"/>
        <v>0</v>
      </c>
    </row>
    <row r="35" s="181" customFormat="1" ht="21" customHeight="1" spans="1:6">
      <c r="A35" s="205" t="s">
        <v>1229</v>
      </c>
      <c r="B35" s="199"/>
      <c r="C35" s="199"/>
      <c r="D35" s="199"/>
      <c r="E35" s="200">
        <f t="shared" si="5"/>
        <v>0</v>
      </c>
      <c r="F35" s="200">
        <f t="shared" si="6"/>
        <v>0</v>
      </c>
    </row>
    <row r="36" s="181" customFormat="1" ht="21" customHeight="1" spans="1:6">
      <c r="A36" s="205" t="s">
        <v>1241</v>
      </c>
      <c r="B36" s="199"/>
      <c r="C36" s="199"/>
      <c r="D36" s="199"/>
      <c r="E36" s="200">
        <f t="shared" si="5"/>
        <v>0</v>
      </c>
      <c r="F36" s="200">
        <f t="shared" si="6"/>
        <v>0</v>
      </c>
    </row>
    <row r="37" s="181" customFormat="1" ht="21" customHeight="1" spans="1:6">
      <c r="A37" s="205" t="s">
        <v>1245</v>
      </c>
      <c r="B37" s="206"/>
      <c r="C37" s="206">
        <v>2</v>
      </c>
      <c r="D37" s="206"/>
      <c r="E37" s="200">
        <f t="shared" si="5"/>
        <v>0</v>
      </c>
      <c r="F37" s="200">
        <f t="shared" si="6"/>
        <v>0</v>
      </c>
    </row>
    <row r="38" s="181" customFormat="1" ht="21" customHeight="1" spans="1:6">
      <c r="A38" s="207"/>
      <c r="B38" s="206"/>
      <c r="C38" s="206"/>
      <c r="D38" s="206"/>
      <c r="E38" s="200"/>
      <c r="F38" s="200"/>
    </row>
    <row r="39" s="183" customFormat="1" ht="21" customHeight="1" spans="1:6">
      <c r="A39" s="208" t="s">
        <v>1955</v>
      </c>
      <c r="B39" s="196">
        <f>SUM(B31,B33)</f>
        <v>0</v>
      </c>
      <c r="C39" s="196">
        <f>SUM(C31,C33)</f>
        <v>3</v>
      </c>
      <c r="D39" s="196">
        <f>SUM(D31,D33)</f>
        <v>2</v>
      </c>
      <c r="E39" s="197">
        <f>IFERROR(D39/B39,0%)</f>
        <v>0</v>
      </c>
      <c r="F39" s="197">
        <f>IFERROR(D39/C39,0%)</f>
        <v>0.666666666666667</v>
      </c>
    </row>
    <row r="42" s="181" customFormat="1" hidden="1" spans="2:6">
      <c r="B42" s="184"/>
      <c r="C42" s="184">
        <v>7274</v>
      </c>
      <c r="D42" s="184">
        <f>[1]表15!E43</f>
        <v>3835</v>
      </c>
      <c r="E42" s="184"/>
      <c r="F42" s="184"/>
    </row>
  </sheetData>
  <mergeCells count="5">
    <mergeCell ref="A2:F2"/>
    <mergeCell ref="D4:F4"/>
    <mergeCell ref="A4:A5"/>
    <mergeCell ref="B4:B5"/>
    <mergeCell ref="C4:C5"/>
  </mergeCells>
  <printOptions horizontalCentered="1"/>
  <pageMargins left="0.751388888888889" right="0.751388888888889" top="1" bottom="1" header="0.5" footer="0.5"/>
  <pageSetup paperSize="9" scale="65"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showGridLines="0" showZeros="0" workbookViewId="0">
      <selection activeCell="N4" sqref="N4"/>
    </sheetView>
  </sheetViews>
  <sheetFormatPr defaultColWidth="9" defaultRowHeight="14.25"/>
  <cols>
    <col min="1" max="1" width="22.2666666666667" style="170" customWidth="1"/>
    <col min="2" max="6" width="7.26666666666667" style="171" customWidth="1"/>
    <col min="7" max="7" width="11.125" style="171" customWidth="1"/>
    <col min="8" max="9" width="7.26666666666667" style="171" customWidth="1"/>
    <col min="10" max="10" width="18" style="171" customWidth="1"/>
    <col min="11" max="16384" width="9" style="170"/>
  </cols>
  <sheetData>
    <row r="1" ht="17.25" customHeight="1" spans="1:1">
      <c r="A1" s="170" t="s">
        <v>1956</v>
      </c>
    </row>
    <row r="2" s="169" customFormat="1" ht="30.75" customHeight="1" spans="1:10">
      <c r="A2" s="172" t="s">
        <v>1957</v>
      </c>
      <c r="B2" s="173"/>
      <c r="C2" s="173"/>
      <c r="D2" s="173"/>
      <c r="E2" s="173"/>
      <c r="F2" s="173"/>
      <c r="G2" s="173"/>
      <c r="H2" s="173"/>
      <c r="I2" s="173"/>
      <c r="J2" s="173"/>
    </row>
    <row r="3" s="169" customFormat="1" ht="24" customHeight="1" spans="1:10">
      <c r="A3" s="174"/>
      <c r="B3" s="175"/>
      <c r="C3" s="175"/>
      <c r="D3" s="175"/>
      <c r="E3" s="175"/>
      <c r="F3" s="175"/>
      <c r="G3" s="175"/>
      <c r="H3" s="175"/>
      <c r="I3" s="175"/>
      <c r="J3" s="180" t="s">
        <v>27</v>
      </c>
    </row>
    <row r="4" ht="27" customHeight="1" spans="1:10">
      <c r="A4" s="176" t="s">
        <v>1580</v>
      </c>
      <c r="B4" s="177" t="s">
        <v>1333</v>
      </c>
      <c r="C4" s="177" t="s">
        <v>1581</v>
      </c>
      <c r="D4" s="177" t="s">
        <v>1582</v>
      </c>
      <c r="E4" s="177" t="s">
        <v>1583</v>
      </c>
      <c r="F4" s="177" t="s">
        <v>1584</v>
      </c>
      <c r="G4" s="177" t="s">
        <v>1585</v>
      </c>
      <c r="H4" s="177" t="s">
        <v>1586</v>
      </c>
      <c r="I4" s="177" t="s">
        <v>1587</v>
      </c>
      <c r="J4" s="177" t="s">
        <v>1588</v>
      </c>
    </row>
    <row r="5" ht="27" customHeight="1" spans="1:10">
      <c r="A5" s="178"/>
      <c r="B5" s="177"/>
      <c r="C5" s="177"/>
      <c r="D5" s="177"/>
      <c r="E5" s="177"/>
      <c r="F5" s="177"/>
      <c r="G5" s="177"/>
      <c r="H5" s="177"/>
      <c r="I5" s="177"/>
      <c r="J5" s="177"/>
    </row>
    <row r="6" ht="27" customHeight="1" spans="1:10">
      <c r="A6" s="178"/>
      <c r="B6" s="177"/>
      <c r="C6" s="177"/>
      <c r="D6" s="177"/>
      <c r="E6" s="177"/>
      <c r="F6" s="177"/>
      <c r="G6" s="177"/>
      <c r="H6" s="177"/>
      <c r="I6" s="177"/>
      <c r="J6" s="177"/>
    </row>
    <row r="7" ht="27" customHeight="1" spans="1:10">
      <c r="A7" s="178"/>
      <c r="B7" s="177"/>
      <c r="C7" s="177"/>
      <c r="D7" s="177"/>
      <c r="E7" s="177"/>
      <c r="F7" s="177"/>
      <c r="G7" s="177"/>
      <c r="H7" s="177"/>
      <c r="I7" s="177"/>
      <c r="J7" s="177"/>
    </row>
    <row r="8" ht="27" customHeight="1" spans="1:10">
      <c r="A8" s="178"/>
      <c r="B8" s="177"/>
      <c r="C8" s="177"/>
      <c r="D8" s="177"/>
      <c r="E8" s="177"/>
      <c r="F8" s="177"/>
      <c r="G8" s="177"/>
      <c r="H8" s="177"/>
      <c r="I8" s="177"/>
      <c r="J8" s="177"/>
    </row>
    <row r="9" ht="27" customHeight="1" spans="1:10">
      <c r="A9" s="178"/>
      <c r="B9" s="177"/>
      <c r="C9" s="177"/>
      <c r="D9" s="177"/>
      <c r="E9" s="177"/>
      <c r="F9" s="177"/>
      <c r="G9" s="177"/>
      <c r="H9" s="177"/>
      <c r="I9" s="177"/>
      <c r="J9" s="177"/>
    </row>
    <row r="10" ht="27" customHeight="1" spans="1:10">
      <c r="A10" s="179"/>
      <c r="B10" s="177"/>
      <c r="C10" s="177"/>
      <c r="D10" s="177"/>
      <c r="E10" s="177"/>
      <c r="F10" s="177"/>
      <c r="G10" s="177"/>
      <c r="H10" s="177"/>
      <c r="I10" s="177"/>
      <c r="J10" s="177"/>
    </row>
  </sheetData>
  <mergeCells count="1">
    <mergeCell ref="A2:J2"/>
  </mergeCells>
  <printOptions horizontalCentered="1" verticalCentered="1"/>
  <pageMargins left="0.55" right="0.354166666666667" top="0.786805555555556" bottom="0.786805555555556" header="0.511805555555556" footer="0.511805555555556"/>
  <pageSetup paperSize="9" scale="75" orientation="landscape"/>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showGridLines="0" showZeros="0" workbookViewId="0">
      <pane topLeftCell="A1" activePane="bottomRight" state="frozen"/>
      <selection activeCell="B8" sqref="B8"/>
    </sheetView>
  </sheetViews>
  <sheetFormatPr defaultColWidth="8" defaultRowHeight="13.5" outlineLevelCol="7"/>
  <cols>
    <col min="1" max="1" width="31.725" style="149" customWidth="1"/>
    <col min="2" max="2" width="16.3666666666667" style="149" customWidth="1"/>
    <col min="3" max="3" width="16.5333333333333" style="149" customWidth="1"/>
    <col min="4" max="4" width="18.0916666666667" style="149" customWidth="1"/>
    <col min="5" max="5" width="19.8166666666667" style="149" customWidth="1"/>
    <col min="6" max="8" width="16.5333333333333" style="149" customWidth="1"/>
    <col min="9" max="16384" width="8" style="150"/>
  </cols>
  <sheetData>
    <row r="1" spans="1:1">
      <c r="A1" s="149" t="s">
        <v>1958</v>
      </c>
    </row>
    <row r="2" ht="57" customHeight="1" spans="1:8">
      <c r="A2" s="151" t="s">
        <v>14</v>
      </c>
      <c r="B2" s="152"/>
      <c r="C2" s="153"/>
      <c r="D2" s="152"/>
      <c r="E2" s="152"/>
      <c r="F2" s="152"/>
      <c r="G2" s="152"/>
      <c r="H2" s="152"/>
    </row>
    <row r="3" ht="19.5" customHeight="1" spans="1:8">
      <c r="A3" s="154"/>
      <c r="B3" s="154"/>
      <c r="C3" s="155"/>
      <c r="D3" s="154"/>
      <c r="E3" s="154"/>
      <c r="F3" s="154"/>
      <c r="G3" s="154"/>
      <c r="H3" s="156" t="s">
        <v>27</v>
      </c>
    </row>
    <row r="4" ht="39.75" customHeight="1" spans="1:8">
      <c r="A4" s="157" t="s">
        <v>1959</v>
      </c>
      <c r="B4" s="158" t="s">
        <v>1333</v>
      </c>
      <c r="C4" s="159" t="s">
        <v>1960</v>
      </c>
      <c r="D4" s="160" t="s">
        <v>1961</v>
      </c>
      <c r="E4" s="161" t="s">
        <v>1962</v>
      </c>
      <c r="F4" s="161" t="s">
        <v>1963</v>
      </c>
      <c r="G4" s="161" t="s">
        <v>1964</v>
      </c>
      <c r="H4" s="161" t="s">
        <v>1965</v>
      </c>
    </row>
    <row r="5" ht="27" customHeight="1" spans="1:8">
      <c r="A5" s="168" t="s">
        <v>64</v>
      </c>
      <c r="B5" s="163"/>
      <c r="C5" s="163"/>
      <c r="D5" s="163"/>
      <c r="E5" s="163"/>
      <c r="F5" s="163"/>
      <c r="G5" s="163"/>
      <c r="H5" s="163"/>
    </row>
    <row r="6" ht="27" customHeight="1" spans="1:8">
      <c r="A6" s="162" t="s">
        <v>1966</v>
      </c>
      <c r="B6" s="163"/>
      <c r="C6" s="163"/>
      <c r="D6" s="163"/>
      <c r="E6" s="163"/>
      <c r="F6" s="163"/>
      <c r="G6" s="163"/>
      <c r="H6" s="163"/>
    </row>
    <row r="7" ht="27" customHeight="1" spans="1:8">
      <c r="A7" s="162" t="s">
        <v>1967</v>
      </c>
      <c r="B7" s="163"/>
      <c r="C7" s="163"/>
      <c r="D7" s="163"/>
      <c r="E7" s="163"/>
      <c r="F7" s="163"/>
      <c r="G7" s="163"/>
      <c r="H7" s="163"/>
    </row>
    <row r="8" ht="27" customHeight="1" spans="1:8">
      <c r="A8" s="164" t="s">
        <v>1968</v>
      </c>
      <c r="B8" s="163"/>
      <c r="C8" s="163"/>
      <c r="D8" s="163"/>
      <c r="E8" s="163"/>
      <c r="F8" s="163"/>
      <c r="G8" s="163"/>
      <c r="H8" s="163"/>
    </row>
    <row r="9" ht="27" customHeight="1" spans="1:8">
      <c r="A9" s="164" t="s">
        <v>1969</v>
      </c>
      <c r="B9" s="163"/>
      <c r="C9" s="163"/>
      <c r="D9" s="163"/>
      <c r="E9" s="163"/>
      <c r="F9" s="163"/>
      <c r="G9" s="163"/>
      <c r="H9" s="163"/>
    </row>
    <row r="10" ht="27" customHeight="1" spans="1:8">
      <c r="A10" s="164" t="s">
        <v>1970</v>
      </c>
      <c r="B10" s="163"/>
      <c r="C10" s="163"/>
      <c r="D10" s="163"/>
      <c r="E10" s="163"/>
      <c r="F10" s="163"/>
      <c r="G10" s="163"/>
      <c r="H10" s="163"/>
    </row>
    <row r="11" ht="27" customHeight="1" spans="1:8">
      <c r="A11" s="164" t="s">
        <v>1971</v>
      </c>
      <c r="B11" s="163"/>
      <c r="C11" s="163"/>
      <c r="D11" s="163"/>
      <c r="E11" s="163"/>
      <c r="F11" s="163"/>
      <c r="G11" s="163"/>
      <c r="H11" s="163"/>
    </row>
    <row r="12" ht="27" customHeight="1" spans="1:8">
      <c r="A12" s="165"/>
      <c r="B12" s="166"/>
      <c r="C12" s="167"/>
      <c r="D12" s="166"/>
      <c r="E12" s="166"/>
      <c r="F12" s="166"/>
      <c r="G12" s="166"/>
      <c r="H12" s="166"/>
    </row>
  </sheetData>
  <mergeCells count="1">
    <mergeCell ref="A2:H2"/>
  </mergeCells>
  <printOptions horizontalCentered="1"/>
  <pageMargins left="0.393055555555556" right="0.393055555555556" top="0.786805555555556" bottom="0.786805555555556" header="0.511805555555556" footer="0.511805555555556"/>
  <pageSetup paperSize="9" scale="70" pageOrder="overThenDown" orientation="landscape" errors="blank"/>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showGridLines="0" showZeros="0" workbookViewId="0">
      <pane topLeftCell="A1" activePane="bottomRight" state="frozen"/>
      <selection activeCell="B6" sqref="B6"/>
    </sheetView>
  </sheetViews>
  <sheetFormatPr defaultColWidth="8" defaultRowHeight="13.5" outlineLevelCol="7"/>
  <cols>
    <col min="1" max="1" width="31.725" style="149" customWidth="1"/>
    <col min="2" max="2" width="16.3666666666667" style="149" customWidth="1"/>
    <col min="3" max="3" width="16.5333333333333" style="149" customWidth="1"/>
    <col min="4" max="4" width="18.0916666666667" style="149" customWidth="1"/>
    <col min="5" max="5" width="19.8166666666667" style="149" customWidth="1"/>
    <col min="6" max="8" width="16.5333333333333" style="149" customWidth="1"/>
    <col min="9" max="16384" width="8" style="150"/>
  </cols>
  <sheetData>
    <row r="1" ht="22" customHeight="1" spans="1:1">
      <c r="A1" s="149" t="s">
        <v>1972</v>
      </c>
    </row>
    <row r="2" ht="57" customHeight="1" spans="1:8">
      <c r="A2" s="151" t="s">
        <v>15</v>
      </c>
      <c r="B2" s="152"/>
      <c r="C2" s="153"/>
      <c r="D2" s="152"/>
      <c r="E2" s="152"/>
      <c r="F2" s="152"/>
      <c r="G2" s="152"/>
      <c r="H2" s="152"/>
    </row>
    <row r="3" ht="19.5" customHeight="1" spans="1:8">
      <c r="A3" s="154"/>
      <c r="B3" s="154"/>
      <c r="C3" s="155"/>
      <c r="D3" s="154"/>
      <c r="E3" s="154"/>
      <c r="F3" s="154"/>
      <c r="G3" s="154"/>
      <c r="H3" s="156" t="s">
        <v>27</v>
      </c>
    </row>
    <row r="4" ht="39.75" customHeight="1" spans="1:8">
      <c r="A4" s="157" t="s">
        <v>1959</v>
      </c>
      <c r="B4" s="158" t="s">
        <v>1333</v>
      </c>
      <c r="C4" s="159" t="s">
        <v>1960</v>
      </c>
      <c r="D4" s="160" t="s">
        <v>1961</v>
      </c>
      <c r="E4" s="161" t="s">
        <v>1962</v>
      </c>
      <c r="F4" s="161" t="s">
        <v>1963</v>
      </c>
      <c r="G4" s="161" t="s">
        <v>1964</v>
      </c>
      <c r="H4" s="161" t="s">
        <v>1965</v>
      </c>
    </row>
    <row r="5" ht="27" customHeight="1" spans="1:8">
      <c r="A5" s="162" t="s">
        <v>1079</v>
      </c>
      <c r="B5" s="163"/>
      <c r="C5" s="163"/>
      <c r="D5" s="163"/>
      <c r="E5" s="163"/>
      <c r="F5" s="163"/>
      <c r="G5" s="163"/>
      <c r="H5" s="163"/>
    </row>
    <row r="6" ht="27" customHeight="1" spans="1:8">
      <c r="A6" s="162" t="s">
        <v>1973</v>
      </c>
      <c r="B6" s="163"/>
      <c r="C6" s="163"/>
      <c r="D6" s="163"/>
      <c r="E6" s="163"/>
      <c r="F6" s="163"/>
      <c r="G6" s="163"/>
      <c r="H6" s="163"/>
    </row>
    <row r="7" ht="27" customHeight="1" spans="1:8">
      <c r="A7" s="162" t="s">
        <v>1974</v>
      </c>
      <c r="B7" s="163"/>
      <c r="C7" s="163"/>
      <c r="D7" s="163"/>
      <c r="E7" s="163"/>
      <c r="F7" s="163"/>
      <c r="G7" s="163"/>
      <c r="H7" s="163"/>
    </row>
    <row r="8" ht="27" customHeight="1" spans="1:8">
      <c r="A8" s="164" t="s">
        <v>1975</v>
      </c>
      <c r="B8" s="163"/>
      <c r="C8" s="163"/>
      <c r="D8" s="163"/>
      <c r="E8" s="163"/>
      <c r="F8" s="163"/>
      <c r="G8" s="163"/>
      <c r="H8" s="163"/>
    </row>
    <row r="9" ht="27" customHeight="1" spans="1:8">
      <c r="A9" s="165"/>
      <c r="B9" s="166"/>
      <c r="C9" s="167"/>
      <c r="D9" s="166"/>
      <c r="E9" s="166"/>
      <c r="F9" s="166"/>
      <c r="G9" s="166"/>
      <c r="H9" s="166"/>
    </row>
  </sheetData>
  <mergeCells count="1">
    <mergeCell ref="A2:H2"/>
  </mergeCells>
  <printOptions horizontalCentered="1"/>
  <pageMargins left="0.393055555555556" right="0.393055555555556" top="0.786805555555556" bottom="0.786805555555556" header="0.511805555555556" footer="0.511805555555556"/>
  <pageSetup paperSize="9" scale="70" pageOrder="overThenDown" orientation="landscape" errors="blank"/>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1"/>
  <sheetViews>
    <sheetView showZeros="0" workbookViewId="0">
      <selection activeCell="O10" sqref="O10"/>
    </sheetView>
  </sheetViews>
  <sheetFormatPr defaultColWidth="8" defaultRowHeight="12.75"/>
  <cols>
    <col min="1" max="1" width="39.1833333333333" style="64" customWidth="1"/>
    <col min="2" max="2" width="13.6333333333333" style="64" customWidth="1"/>
    <col min="3" max="3" width="24" style="64" customWidth="1"/>
    <col min="4" max="4" width="25.6333333333333" style="64" customWidth="1"/>
    <col min="5" max="16384" width="8" style="64"/>
  </cols>
  <sheetData>
    <row r="1" ht="22" customHeight="1" spans="1:1">
      <c r="A1" s="65" t="s">
        <v>1976</v>
      </c>
    </row>
    <row r="2" ht="33" customHeight="1" spans="1:12">
      <c r="A2" s="33" t="s">
        <v>16</v>
      </c>
      <c r="B2" s="33"/>
      <c r="C2" s="33"/>
      <c r="D2" s="33"/>
      <c r="E2" s="66"/>
      <c r="F2" s="66"/>
      <c r="G2" s="66"/>
      <c r="H2" s="66"/>
      <c r="I2" s="66"/>
      <c r="J2" s="66"/>
      <c r="K2" s="66"/>
      <c r="L2" s="66"/>
    </row>
    <row r="3" ht="18.75" customHeight="1" spans="1:4">
      <c r="A3" s="67"/>
      <c r="B3" s="135"/>
      <c r="C3" s="136"/>
      <c r="D3" s="137" t="s">
        <v>27</v>
      </c>
    </row>
    <row r="4" ht="24" customHeight="1" spans="1:4">
      <c r="A4" s="107" t="s">
        <v>1977</v>
      </c>
      <c r="B4" s="108" t="s">
        <v>31</v>
      </c>
      <c r="C4" s="107" t="s">
        <v>1977</v>
      </c>
      <c r="D4" s="108" t="s">
        <v>31</v>
      </c>
    </row>
    <row r="5" ht="24" customHeight="1" spans="1:4">
      <c r="A5" s="138" t="s">
        <v>1978</v>
      </c>
      <c r="B5" s="139"/>
      <c r="C5" s="140" t="s">
        <v>1979</v>
      </c>
      <c r="D5" s="141"/>
    </row>
    <row r="6" ht="24" customHeight="1" spans="1:4">
      <c r="A6" s="45" t="s">
        <v>1980</v>
      </c>
      <c r="B6" s="142"/>
      <c r="C6" s="140" t="s">
        <v>1981</v>
      </c>
      <c r="D6" s="141"/>
    </row>
    <row r="7" ht="24" customHeight="1" spans="1:4">
      <c r="A7" s="143" t="s">
        <v>1982</v>
      </c>
      <c r="B7" s="144"/>
      <c r="C7" s="140" t="s">
        <v>1983</v>
      </c>
      <c r="D7" s="141"/>
    </row>
    <row r="8" ht="24" customHeight="1" spans="1:4">
      <c r="A8" s="38" t="s">
        <v>1984</v>
      </c>
      <c r="B8" s="133"/>
      <c r="C8" s="140" t="s">
        <v>1985</v>
      </c>
      <c r="D8" s="141"/>
    </row>
    <row r="9" ht="24" customHeight="1" spans="1:4">
      <c r="A9" s="49" t="s">
        <v>1986</v>
      </c>
      <c r="B9" s="133"/>
      <c r="C9" s="140" t="s">
        <v>1987</v>
      </c>
      <c r="D9" s="141"/>
    </row>
    <row r="10" ht="24" customHeight="1" spans="1:4">
      <c r="A10" s="45" t="s">
        <v>1988</v>
      </c>
      <c r="B10" s="145"/>
      <c r="C10" s="70"/>
      <c r="D10" s="141"/>
    </row>
    <row r="11" ht="24" customHeight="1" spans="1:4">
      <c r="A11" s="38" t="s">
        <v>1989</v>
      </c>
      <c r="B11" s="145"/>
      <c r="C11" s="70"/>
      <c r="D11" s="141"/>
    </row>
    <row r="12" ht="24" customHeight="1" spans="1:4">
      <c r="A12" s="38" t="s">
        <v>1990</v>
      </c>
      <c r="B12" s="145"/>
      <c r="C12" s="70"/>
      <c r="D12" s="141"/>
    </row>
    <row r="13" ht="24" customHeight="1" spans="1:4">
      <c r="A13" s="38" t="s">
        <v>1991</v>
      </c>
      <c r="B13" s="145"/>
      <c r="C13" s="70"/>
      <c r="D13" s="141"/>
    </row>
    <row r="14" ht="24" customHeight="1" spans="1:4">
      <c r="A14" s="38" t="s">
        <v>1992</v>
      </c>
      <c r="B14" s="145"/>
      <c r="C14" s="70"/>
      <c r="D14" s="141"/>
    </row>
    <row r="15" ht="24" customHeight="1" spans="1:4">
      <c r="A15" s="38" t="s">
        <v>1993</v>
      </c>
      <c r="B15" s="133"/>
      <c r="C15" s="146" t="s">
        <v>1994</v>
      </c>
      <c r="D15" s="141"/>
    </row>
    <row r="16" ht="24" customHeight="1" spans="1:4">
      <c r="A16" s="38" t="s">
        <v>1995</v>
      </c>
      <c r="B16" s="133"/>
      <c r="C16" s="147" t="s">
        <v>1996</v>
      </c>
      <c r="D16" s="141"/>
    </row>
    <row r="17" ht="24" customHeight="1" spans="1:4">
      <c r="A17" s="38" t="s">
        <v>1997</v>
      </c>
      <c r="B17" s="133"/>
      <c r="C17" s="146" t="s">
        <v>1998</v>
      </c>
      <c r="D17" s="141"/>
    </row>
    <row r="18" ht="24" customHeight="1" spans="1:4">
      <c r="A18" s="49" t="s">
        <v>1999</v>
      </c>
      <c r="B18" s="133"/>
      <c r="C18" s="140" t="s">
        <v>2000</v>
      </c>
      <c r="D18" s="141"/>
    </row>
    <row r="19" ht="24" customHeight="1" spans="1:4">
      <c r="A19" s="69"/>
      <c r="B19" s="148"/>
      <c r="C19" s="147" t="s">
        <v>2001</v>
      </c>
      <c r="D19" s="141"/>
    </row>
    <row r="20" ht="24" customHeight="1" spans="1:4">
      <c r="A20" s="138" t="s">
        <v>2002</v>
      </c>
      <c r="B20" s="139"/>
      <c r="C20" s="146" t="s">
        <v>2003</v>
      </c>
      <c r="D20" s="141"/>
    </row>
    <row r="21" ht="24" customHeight="1" spans="1:4">
      <c r="A21" s="69" t="s">
        <v>2004</v>
      </c>
      <c r="B21" s="119"/>
      <c r="C21" s="148" t="s">
        <v>2004</v>
      </c>
      <c r="D21" s="141"/>
    </row>
  </sheetData>
  <mergeCells count="1">
    <mergeCell ref="A2:D2"/>
  </mergeCells>
  <pageMargins left="0.75" right="0.75" top="0.786805555555556" bottom="1" header="0.5" footer="0.5"/>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9"/>
  <sheetViews>
    <sheetView showZeros="0" workbookViewId="0">
      <selection activeCell="F7" sqref="F7"/>
    </sheetView>
  </sheetViews>
  <sheetFormatPr defaultColWidth="8" defaultRowHeight="12.75"/>
  <cols>
    <col min="1" max="4" width="25.3666666666667" style="64" customWidth="1"/>
    <col min="5" max="16384" width="8" style="64"/>
  </cols>
  <sheetData>
    <row r="1" ht="22" customHeight="1" spans="1:1">
      <c r="A1" s="65" t="s">
        <v>2005</v>
      </c>
    </row>
    <row r="2" ht="35" customHeight="1" spans="1:12">
      <c r="A2" s="33" t="s">
        <v>17</v>
      </c>
      <c r="B2" s="33"/>
      <c r="C2" s="33"/>
      <c r="D2" s="33"/>
      <c r="E2" s="66"/>
      <c r="F2" s="66"/>
      <c r="G2" s="66"/>
      <c r="H2" s="66"/>
      <c r="I2" s="66"/>
      <c r="J2" s="66"/>
      <c r="K2" s="66"/>
      <c r="L2" s="66"/>
    </row>
    <row r="3" ht="19.5" customHeight="1" spans="1:4">
      <c r="A3" s="106"/>
      <c r="D3" s="64" t="s">
        <v>27</v>
      </c>
    </row>
    <row r="4" ht="39" customHeight="1" spans="1:4">
      <c r="A4" s="107" t="s">
        <v>1977</v>
      </c>
      <c r="B4" s="108" t="s">
        <v>31</v>
      </c>
      <c r="C4" s="107" t="s">
        <v>1977</v>
      </c>
      <c r="D4" s="108" t="s">
        <v>31</v>
      </c>
    </row>
    <row r="5" ht="24" customHeight="1" spans="1:4">
      <c r="A5" s="109" t="s">
        <v>2006</v>
      </c>
      <c r="B5" s="110"/>
      <c r="C5" s="111" t="s">
        <v>2007</v>
      </c>
      <c r="D5" s="112"/>
    </row>
    <row r="6" ht="24" customHeight="1" spans="1:4">
      <c r="A6" s="113" t="s">
        <v>2008</v>
      </c>
      <c r="B6" s="110"/>
      <c r="C6" s="114" t="s">
        <v>2009</v>
      </c>
      <c r="D6" s="112"/>
    </row>
    <row r="7" ht="24" customHeight="1" spans="1:4">
      <c r="A7" s="109" t="s">
        <v>1982</v>
      </c>
      <c r="B7" s="110"/>
      <c r="C7" s="115" t="s">
        <v>2010</v>
      </c>
      <c r="D7" s="112"/>
    </row>
    <row r="8" ht="24" customHeight="1" spans="1:4">
      <c r="A8" s="116" t="s">
        <v>2011</v>
      </c>
      <c r="B8" s="110"/>
      <c r="C8" s="117"/>
      <c r="D8" s="118"/>
    </row>
    <row r="9" ht="24" customHeight="1" spans="1:4">
      <c r="A9" s="116" t="s">
        <v>2012</v>
      </c>
      <c r="B9" s="119"/>
      <c r="C9" s="120"/>
      <c r="D9" s="121"/>
    </row>
    <row r="10" ht="24" customHeight="1" spans="1:4">
      <c r="A10" s="122" t="s">
        <v>2013</v>
      </c>
      <c r="B10" s="119"/>
      <c r="C10" s="120"/>
      <c r="D10" s="121"/>
    </row>
    <row r="11" ht="24" customHeight="1" spans="1:4">
      <c r="A11" s="116" t="s">
        <v>2014</v>
      </c>
      <c r="B11" s="119"/>
      <c r="C11" s="120"/>
      <c r="D11" s="121"/>
    </row>
    <row r="12" ht="24" customHeight="1" spans="1:4">
      <c r="A12" s="116" t="s">
        <v>2015</v>
      </c>
      <c r="B12" s="123"/>
      <c r="C12" s="120"/>
      <c r="D12" s="121"/>
    </row>
    <row r="13" ht="24" customHeight="1" spans="1:4">
      <c r="A13" s="38" t="s">
        <v>2016</v>
      </c>
      <c r="B13" s="124"/>
      <c r="C13" s="125" t="s">
        <v>2017</v>
      </c>
      <c r="D13" s="126"/>
    </row>
    <row r="14" ht="24" customHeight="1" spans="1:4">
      <c r="A14" s="116" t="s">
        <v>2018</v>
      </c>
      <c r="B14" s="110"/>
      <c r="C14" s="127" t="s">
        <v>2019</v>
      </c>
      <c r="D14" s="112"/>
    </row>
    <row r="15" ht="24" customHeight="1" spans="1:4">
      <c r="A15" s="116" t="s">
        <v>2020</v>
      </c>
      <c r="B15" s="128"/>
      <c r="C15" s="127" t="s">
        <v>2021</v>
      </c>
      <c r="D15" s="129"/>
    </row>
    <row r="16" ht="24" customHeight="1" spans="1:4">
      <c r="A16" s="38" t="s">
        <v>2022</v>
      </c>
      <c r="B16" s="124"/>
      <c r="C16" s="125" t="s">
        <v>2023</v>
      </c>
      <c r="D16" s="126"/>
    </row>
    <row r="17" ht="24" customHeight="1" spans="1:4">
      <c r="A17" s="130"/>
      <c r="B17" s="131"/>
      <c r="C17" s="125" t="s">
        <v>2024</v>
      </c>
      <c r="D17" s="132"/>
    </row>
    <row r="18" ht="27" customHeight="1" spans="1:4">
      <c r="A18" s="116" t="s">
        <v>2025</v>
      </c>
      <c r="B18" s="133"/>
      <c r="C18" s="125" t="s">
        <v>2026</v>
      </c>
      <c r="D18" s="132"/>
    </row>
    <row r="19" ht="29" customHeight="1" spans="1:4">
      <c r="A19" s="130" t="s">
        <v>2004</v>
      </c>
      <c r="B19" s="124"/>
      <c r="C19" s="134" t="s">
        <v>2004</v>
      </c>
      <c r="D19" s="126"/>
    </row>
  </sheetData>
  <mergeCells count="1">
    <mergeCell ref="A2:D2"/>
  </mergeCells>
  <pageMargins left="0.75" right="0.75" top="1" bottom="1" header="0.5" footer="0.5"/>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6"/>
  <sheetViews>
    <sheetView workbookViewId="0">
      <selection activeCell="C10" sqref="C10"/>
    </sheetView>
  </sheetViews>
  <sheetFormatPr defaultColWidth="8" defaultRowHeight="12.75"/>
  <cols>
    <col min="1" max="1" width="49.0916666666667" style="64" customWidth="1"/>
    <col min="2" max="4" width="23.0916666666667" style="64" customWidth="1"/>
    <col min="5" max="16384" width="8" style="64"/>
  </cols>
  <sheetData>
    <row r="1" ht="21" customHeight="1" spans="1:1">
      <c r="A1" s="65" t="s">
        <v>2027</v>
      </c>
    </row>
    <row r="2" ht="37" customHeight="1" spans="1:12">
      <c r="A2" s="33" t="s">
        <v>18</v>
      </c>
      <c r="B2" s="33"/>
      <c r="C2" s="33"/>
      <c r="D2" s="33"/>
      <c r="E2" s="66"/>
      <c r="F2" s="66"/>
      <c r="G2" s="66"/>
      <c r="H2" s="66"/>
      <c r="I2" s="66"/>
      <c r="J2" s="66"/>
      <c r="K2" s="66"/>
      <c r="L2" s="66"/>
    </row>
    <row r="3" ht="16" customHeight="1" spans="1:1">
      <c r="A3" s="67"/>
    </row>
    <row r="4" ht="21" customHeight="1" spans="1:4">
      <c r="A4" s="89" t="s">
        <v>1977</v>
      </c>
      <c r="B4" s="90" t="s">
        <v>31</v>
      </c>
      <c r="C4" s="73"/>
      <c r="D4" s="73"/>
    </row>
    <row r="5" ht="40" customHeight="1" spans="1:4">
      <c r="A5" s="91"/>
      <c r="B5" s="92" t="s">
        <v>1624</v>
      </c>
      <c r="C5" s="93" t="s">
        <v>2028</v>
      </c>
      <c r="D5" s="93" t="s">
        <v>2029</v>
      </c>
    </row>
    <row r="6" ht="14" customHeight="1" spans="1:4">
      <c r="A6" s="94" t="s">
        <v>2030</v>
      </c>
      <c r="B6" s="57"/>
      <c r="C6" s="57"/>
      <c r="D6" s="57"/>
    </row>
    <row r="7" ht="14" customHeight="1" spans="1:4">
      <c r="A7" s="94" t="s">
        <v>2031</v>
      </c>
      <c r="B7" s="57"/>
      <c r="C7" s="57"/>
      <c r="D7" s="57"/>
    </row>
    <row r="8" ht="14" customHeight="1" spans="1:4">
      <c r="A8" s="95" t="s">
        <v>2032</v>
      </c>
      <c r="B8" s="57"/>
      <c r="C8" s="57"/>
      <c r="D8" s="57"/>
    </row>
    <row r="9" ht="14" customHeight="1" spans="1:4">
      <c r="A9" s="96" t="s">
        <v>1982</v>
      </c>
      <c r="B9" s="57"/>
      <c r="C9" s="57"/>
      <c r="D9" s="77"/>
    </row>
    <row r="10" ht="14" customHeight="1" spans="1:4">
      <c r="A10" s="78" t="s">
        <v>2033</v>
      </c>
      <c r="B10" s="57"/>
      <c r="C10" s="57"/>
      <c r="D10" s="57"/>
    </row>
    <row r="11" ht="14" customHeight="1" spans="1:4">
      <c r="A11" s="94" t="s">
        <v>2012</v>
      </c>
      <c r="B11" s="57"/>
      <c r="C11" s="57"/>
      <c r="D11" s="57"/>
    </row>
    <row r="12" ht="14" customHeight="1" spans="1:4">
      <c r="A12" s="94" t="s">
        <v>2013</v>
      </c>
      <c r="B12" s="57"/>
      <c r="C12" s="57"/>
      <c r="D12" s="57"/>
    </row>
    <row r="13" ht="14" customHeight="1" spans="1:4">
      <c r="A13" s="94" t="s">
        <v>2014</v>
      </c>
      <c r="B13" s="57"/>
      <c r="C13" s="57"/>
      <c r="D13" s="57"/>
    </row>
    <row r="14" ht="14" customHeight="1" spans="1:4">
      <c r="A14" s="94" t="s">
        <v>2015</v>
      </c>
      <c r="B14" s="57"/>
      <c r="C14" s="57"/>
      <c r="D14" s="57"/>
    </row>
    <row r="15" ht="14" customHeight="1" spans="1:4">
      <c r="A15" s="94" t="s">
        <v>2016</v>
      </c>
      <c r="B15" s="57"/>
      <c r="C15" s="57"/>
      <c r="D15" s="57"/>
    </row>
    <row r="16" ht="14" customHeight="1" spans="1:4">
      <c r="A16" s="94" t="s">
        <v>2018</v>
      </c>
      <c r="B16" s="57"/>
      <c r="C16" s="57"/>
      <c r="D16" s="57"/>
    </row>
    <row r="17" ht="14" customHeight="1" spans="1:4">
      <c r="A17" s="94" t="s">
        <v>2020</v>
      </c>
      <c r="B17" s="57"/>
      <c r="C17" s="57"/>
      <c r="D17" s="57"/>
    </row>
    <row r="18" ht="14" customHeight="1" spans="1:4">
      <c r="A18" s="94" t="s">
        <v>2022</v>
      </c>
      <c r="B18" s="57"/>
      <c r="C18" s="57"/>
      <c r="D18" s="57"/>
    </row>
    <row r="19" ht="14" customHeight="1" spans="1:4">
      <c r="A19" s="94" t="s">
        <v>2025</v>
      </c>
      <c r="B19" s="57"/>
      <c r="C19" s="57"/>
      <c r="D19" s="57"/>
    </row>
    <row r="20" ht="14" customHeight="1" spans="1:4">
      <c r="A20" s="97" t="s">
        <v>2004</v>
      </c>
      <c r="B20" s="57"/>
      <c r="C20" s="57"/>
      <c r="D20" s="57"/>
    </row>
    <row r="21" spans="1:4">
      <c r="A21" s="98" t="s">
        <v>1977</v>
      </c>
      <c r="B21" s="99" t="s">
        <v>31</v>
      </c>
      <c r="C21" s="100"/>
      <c r="D21" s="100"/>
    </row>
    <row r="22" ht="24.75" spans="1:4">
      <c r="A22" s="101"/>
      <c r="B22" s="100" t="s">
        <v>1624</v>
      </c>
      <c r="C22" s="102" t="s">
        <v>2028</v>
      </c>
      <c r="D22" s="102" t="s">
        <v>2029</v>
      </c>
    </row>
    <row r="23" ht="14" customHeight="1" spans="1:4">
      <c r="A23" s="103" t="s">
        <v>2034</v>
      </c>
      <c r="B23" s="57"/>
      <c r="C23" s="57"/>
      <c r="D23" s="77"/>
    </row>
    <row r="24" ht="14" customHeight="1" spans="1:4">
      <c r="A24" s="96" t="s">
        <v>2035</v>
      </c>
      <c r="B24" s="57"/>
      <c r="C24" s="77"/>
      <c r="D24" s="57"/>
    </row>
    <row r="25" ht="14" customHeight="1" spans="1:4">
      <c r="A25" s="96" t="s">
        <v>2036</v>
      </c>
      <c r="B25" s="57"/>
      <c r="C25" s="57"/>
      <c r="D25" s="57"/>
    </row>
    <row r="26" ht="14" customHeight="1" spans="1:4">
      <c r="A26" s="96" t="s">
        <v>2037</v>
      </c>
      <c r="B26" s="57"/>
      <c r="C26" s="57"/>
      <c r="D26" s="57"/>
    </row>
    <row r="27" ht="14" customHeight="1" spans="1:4">
      <c r="A27" s="104" t="s">
        <v>2038</v>
      </c>
      <c r="B27" s="57"/>
      <c r="C27" s="57"/>
      <c r="D27" s="57"/>
    </row>
    <row r="28" ht="14" customHeight="1" spans="1:4">
      <c r="A28" s="103" t="s">
        <v>2009</v>
      </c>
      <c r="B28" s="57"/>
      <c r="C28" s="57"/>
      <c r="D28" s="57"/>
    </row>
    <row r="29" ht="14" customHeight="1" spans="1:4">
      <c r="A29" s="96" t="s">
        <v>2010</v>
      </c>
      <c r="B29" s="57"/>
      <c r="C29" s="57"/>
      <c r="D29" s="57"/>
    </row>
    <row r="30" ht="14" customHeight="1" spans="1:4">
      <c r="A30" s="96" t="s">
        <v>2017</v>
      </c>
      <c r="B30" s="57"/>
      <c r="C30" s="57"/>
      <c r="D30" s="57"/>
    </row>
    <row r="31" ht="14" customHeight="1" spans="1:4">
      <c r="A31" s="96" t="s">
        <v>2019</v>
      </c>
      <c r="B31" s="57"/>
      <c r="C31" s="57"/>
      <c r="D31" s="57"/>
    </row>
    <row r="32" spans="1:4">
      <c r="A32" s="96" t="s">
        <v>2021</v>
      </c>
      <c r="B32" s="59"/>
      <c r="C32" s="59"/>
      <c r="D32" s="59"/>
    </row>
    <row r="33" spans="1:4">
      <c r="A33" s="96" t="s">
        <v>2023</v>
      </c>
      <c r="B33" s="59"/>
      <c r="C33" s="59"/>
      <c r="D33" s="59"/>
    </row>
    <row r="34" spans="1:4">
      <c r="A34" s="96" t="s">
        <v>2024</v>
      </c>
      <c r="B34" s="59"/>
      <c r="C34" s="59"/>
      <c r="D34" s="59"/>
    </row>
    <row r="35" spans="1:4">
      <c r="A35" s="96" t="s">
        <v>2026</v>
      </c>
      <c r="B35" s="59"/>
      <c r="C35" s="59"/>
      <c r="D35" s="59"/>
    </row>
    <row r="36" spans="1:4">
      <c r="A36" s="105" t="s">
        <v>2004</v>
      </c>
      <c r="B36" s="59"/>
      <c r="C36" s="59"/>
      <c r="D36" s="59"/>
    </row>
  </sheetData>
  <mergeCells count="5">
    <mergeCell ref="A2:D2"/>
    <mergeCell ref="B4:D4"/>
    <mergeCell ref="B21:D21"/>
    <mergeCell ref="A4:A5"/>
    <mergeCell ref="A21:A22"/>
  </mergeCells>
  <pageMargins left="0.751388888888889" right="0.751388888888889" top="1" bottom="1" header="0.5" footer="0.5"/>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0"/>
  <sheetViews>
    <sheetView workbookViewId="0">
      <selection activeCell="E15" sqref="E15"/>
    </sheetView>
  </sheetViews>
  <sheetFormatPr defaultColWidth="8" defaultRowHeight="12.75"/>
  <cols>
    <col min="1" max="1" width="40.45" style="64" customWidth="1"/>
    <col min="2" max="2" width="14.0916666666667" style="64" customWidth="1"/>
    <col min="3" max="3" width="26.0916666666667" style="64" customWidth="1"/>
    <col min="4" max="4" width="14.0916666666667" style="64" customWidth="1"/>
    <col min="5" max="16384" width="8" style="64"/>
  </cols>
  <sheetData>
    <row r="1" ht="21" customHeight="1" spans="1:1">
      <c r="A1" s="65" t="s">
        <v>2039</v>
      </c>
    </row>
    <row r="2" ht="36" customHeight="1" spans="1:12">
      <c r="A2" s="33" t="s">
        <v>19</v>
      </c>
      <c r="B2" s="33"/>
      <c r="C2" s="33"/>
      <c r="D2" s="33"/>
      <c r="E2" s="66"/>
      <c r="F2" s="66"/>
      <c r="G2" s="66"/>
      <c r="H2" s="66"/>
      <c r="I2" s="66"/>
      <c r="J2" s="66"/>
      <c r="K2" s="66"/>
      <c r="L2" s="66"/>
    </row>
    <row r="3" ht="19.5" customHeight="1" spans="1:4">
      <c r="A3" s="67"/>
      <c r="D3" s="35" t="s">
        <v>27</v>
      </c>
    </row>
    <row r="4" ht="23.5" customHeight="1" spans="1:4">
      <c r="A4" s="71" t="s">
        <v>1977</v>
      </c>
      <c r="B4" s="72" t="s">
        <v>31</v>
      </c>
      <c r="C4" s="73" t="s">
        <v>1959</v>
      </c>
      <c r="D4" s="72" t="s">
        <v>31</v>
      </c>
    </row>
    <row r="5" ht="23.5" customHeight="1" spans="1:4">
      <c r="A5" s="74" t="s">
        <v>2030</v>
      </c>
      <c r="B5" s="57"/>
      <c r="C5" s="75" t="s">
        <v>2034</v>
      </c>
      <c r="D5" s="57"/>
    </row>
    <row r="6" ht="23.5" customHeight="1" spans="1:4">
      <c r="A6" s="74" t="s">
        <v>2040</v>
      </c>
      <c r="B6" s="57"/>
      <c r="C6" s="75" t="s">
        <v>2041</v>
      </c>
      <c r="D6" s="57"/>
    </row>
    <row r="7" ht="23.5" customHeight="1" spans="1:4">
      <c r="A7" s="74" t="s">
        <v>2042</v>
      </c>
      <c r="B7" s="57"/>
      <c r="C7" s="75" t="s">
        <v>2043</v>
      </c>
      <c r="D7" s="57"/>
    </row>
    <row r="8" ht="23.5" customHeight="1" spans="1:4">
      <c r="A8" s="74" t="s">
        <v>2044</v>
      </c>
      <c r="B8" s="57"/>
      <c r="C8" s="75" t="s">
        <v>2045</v>
      </c>
      <c r="D8" s="57"/>
    </row>
    <row r="9" ht="23.5" customHeight="1" spans="1:4">
      <c r="A9" s="74" t="s">
        <v>1982</v>
      </c>
      <c r="B9" s="57"/>
      <c r="C9" s="75" t="s">
        <v>2010</v>
      </c>
      <c r="D9" s="57"/>
    </row>
    <row r="10" ht="23.5" customHeight="1" spans="1:4">
      <c r="A10" s="74" t="s">
        <v>2046</v>
      </c>
      <c r="B10" s="57"/>
      <c r="C10" s="76"/>
      <c r="D10" s="77"/>
    </row>
    <row r="11" ht="23.5" customHeight="1" spans="1:4">
      <c r="A11" s="78" t="s">
        <v>2047</v>
      </c>
      <c r="B11" s="57"/>
      <c r="C11" s="76"/>
      <c r="D11" s="77"/>
    </row>
    <row r="12" ht="23.5" customHeight="1" spans="1:4">
      <c r="A12" s="79" t="s">
        <v>2012</v>
      </c>
      <c r="B12" s="57"/>
      <c r="C12" s="76"/>
      <c r="D12" s="77"/>
    </row>
    <row r="13" ht="23.5" customHeight="1" spans="1:4">
      <c r="A13" s="74" t="s">
        <v>2048</v>
      </c>
      <c r="B13" s="57"/>
      <c r="C13" s="75"/>
      <c r="D13" s="57"/>
    </row>
    <row r="14" ht="23.5" customHeight="1" spans="1:4">
      <c r="A14" s="74" t="s">
        <v>2049</v>
      </c>
      <c r="B14" s="57"/>
      <c r="C14" s="75" t="s">
        <v>2017</v>
      </c>
      <c r="D14" s="57"/>
    </row>
    <row r="15" ht="23.5" customHeight="1" spans="1:4">
      <c r="A15" s="74" t="s">
        <v>2050</v>
      </c>
      <c r="B15" s="57"/>
      <c r="C15" s="75" t="s">
        <v>2019</v>
      </c>
      <c r="D15" s="57"/>
    </row>
    <row r="16" ht="23.5" customHeight="1" spans="1:4">
      <c r="A16" s="80" t="s">
        <v>2051</v>
      </c>
      <c r="B16" s="57"/>
      <c r="C16" s="75" t="s">
        <v>2021</v>
      </c>
      <c r="D16" s="57"/>
    </row>
    <row r="17" ht="23.5" customHeight="1" spans="1:4">
      <c r="A17" s="81" t="s">
        <v>2052</v>
      </c>
      <c r="B17" s="82"/>
      <c r="C17" s="83" t="s">
        <v>2023</v>
      </c>
      <c r="D17" s="57"/>
    </row>
    <row r="18" ht="23.5" customHeight="1" spans="1:4">
      <c r="A18" s="69"/>
      <c r="B18" s="57"/>
      <c r="C18" s="75" t="s">
        <v>2024</v>
      </c>
      <c r="D18" s="57"/>
    </row>
    <row r="19" ht="23.5" customHeight="1" spans="1:4">
      <c r="A19" s="84" t="s">
        <v>2053</v>
      </c>
      <c r="B19" s="57"/>
      <c r="C19" s="85" t="s">
        <v>2026</v>
      </c>
      <c r="D19" s="57"/>
    </row>
    <row r="20" ht="23.5" customHeight="1" spans="1:4">
      <c r="A20" s="86" t="s">
        <v>2004</v>
      </c>
      <c r="B20" s="87"/>
      <c r="C20" s="88" t="s">
        <v>2054</v>
      </c>
      <c r="D20" s="59"/>
    </row>
  </sheetData>
  <mergeCells count="1">
    <mergeCell ref="A2:D2"/>
  </mergeCells>
  <pageMargins left="0.75" right="0.75" top="0.747916666666667" bottom="1" header="0.5" footer="0.5"/>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9"/>
  <sheetViews>
    <sheetView showZeros="0" workbookViewId="0">
      <selection activeCell="M32" sqref="M32"/>
    </sheetView>
  </sheetViews>
  <sheetFormatPr defaultColWidth="8" defaultRowHeight="12.75"/>
  <cols>
    <col min="1" max="1" width="40" style="64" customWidth="1"/>
    <col min="2" max="2" width="14.0916666666667" style="64" customWidth="1"/>
    <col min="3" max="3" width="26.0916666666667" style="64" customWidth="1"/>
    <col min="4" max="4" width="14.0916666666667" style="64" customWidth="1"/>
    <col min="5" max="16384" width="8" style="64"/>
  </cols>
  <sheetData>
    <row r="1" spans="1:1">
      <c r="A1" s="65" t="s">
        <v>2055</v>
      </c>
    </row>
    <row r="2" ht="22.5" spans="1:12">
      <c r="A2" s="33" t="s">
        <v>20</v>
      </c>
      <c r="B2" s="33"/>
      <c r="C2" s="33"/>
      <c r="D2" s="33"/>
      <c r="E2" s="66"/>
      <c r="F2" s="66"/>
      <c r="G2" s="66"/>
      <c r="H2" s="66"/>
      <c r="I2" s="66"/>
      <c r="J2" s="66"/>
      <c r="K2" s="66"/>
      <c r="L2" s="66"/>
    </row>
    <row r="3" spans="1:4">
      <c r="A3" s="67"/>
      <c r="D3" s="35" t="s">
        <v>27</v>
      </c>
    </row>
    <row r="4" spans="1:4">
      <c r="A4" s="36" t="s">
        <v>1977</v>
      </c>
      <c r="B4" s="37" t="s">
        <v>31</v>
      </c>
      <c r="C4" s="36" t="s">
        <v>1977</v>
      </c>
      <c r="D4" s="37" t="s">
        <v>31</v>
      </c>
    </row>
    <row r="5" ht="23.5" customHeight="1" spans="1:4">
      <c r="A5" s="38" t="s">
        <v>2056</v>
      </c>
      <c r="B5" s="39"/>
      <c r="C5" s="40" t="s">
        <v>2057</v>
      </c>
      <c r="D5" s="39"/>
    </row>
    <row r="6" ht="23.5" customHeight="1" spans="1:4">
      <c r="A6" s="41" t="s">
        <v>2058</v>
      </c>
      <c r="B6" s="39"/>
      <c r="C6" s="42" t="s">
        <v>2059</v>
      </c>
      <c r="D6" s="39"/>
    </row>
    <row r="7" ht="23.5" customHeight="1" spans="1:4">
      <c r="A7" s="43" t="s">
        <v>2060</v>
      </c>
      <c r="B7" s="39"/>
      <c r="C7" s="44" t="s">
        <v>2061</v>
      </c>
      <c r="D7" s="39"/>
    </row>
    <row r="8" ht="23.5" customHeight="1" spans="1:4">
      <c r="A8" s="45" t="s">
        <v>2062</v>
      </c>
      <c r="B8" s="39"/>
      <c r="C8" s="46" t="s">
        <v>2063</v>
      </c>
      <c r="D8" s="39"/>
    </row>
    <row r="9" ht="23.5" customHeight="1" spans="1:4">
      <c r="A9" s="38" t="s">
        <v>1989</v>
      </c>
      <c r="B9" s="39"/>
      <c r="C9" s="46" t="s">
        <v>2064</v>
      </c>
      <c r="D9" s="39"/>
    </row>
    <row r="10" ht="23.5" customHeight="1" spans="1:4">
      <c r="A10" s="47"/>
      <c r="B10" s="39"/>
      <c r="C10" s="46" t="s">
        <v>2065</v>
      </c>
      <c r="D10" s="39"/>
    </row>
    <row r="11" ht="23.5" customHeight="1" spans="1:4">
      <c r="A11" s="45" t="s">
        <v>2014</v>
      </c>
      <c r="B11" s="39"/>
      <c r="C11" s="48" t="s">
        <v>2066</v>
      </c>
      <c r="D11" s="39"/>
    </row>
    <row r="12" ht="23.5" customHeight="1" spans="1:4">
      <c r="A12" s="49" t="s">
        <v>2015</v>
      </c>
      <c r="B12" s="39"/>
      <c r="C12" s="50" t="s">
        <v>1987</v>
      </c>
      <c r="D12" s="39"/>
    </row>
    <row r="13" ht="23.5" customHeight="1" spans="1:4">
      <c r="A13" s="45" t="s">
        <v>2016</v>
      </c>
      <c r="B13" s="39"/>
      <c r="C13" s="51" t="s">
        <v>1994</v>
      </c>
      <c r="D13" s="39"/>
    </row>
    <row r="14" ht="23.5" customHeight="1" spans="1:4">
      <c r="A14" s="38" t="s">
        <v>2018</v>
      </c>
      <c r="B14" s="39"/>
      <c r="C14" s="40" t="s">
        <v>1996</v>
      </c>
      <c r="D14" s="39"/>
    </row>
    <row r="15" ht="23.5" customHeight="1" spans="1:4">
      <c r="A15" s="52" t="s">
        <v>2020</v>
      </c>
      <c r="B15" s="68"/>
      <c r="C15" s="54" t="s">
        <v>1998</v>
      </c>
      <c r="D15" s="53"/>
    </row>
    <row r="16" ht="23.5" customHeight="1" spans="1:4">
      <c r="A16" s="55" t="s">
        <v>2022</v>
      </c>
      <c r="B16" s="39"/>
      <c r="C16" s="56" t="s">
        <v>2000</v>
      </c>
      <c r="D16" s="57"/>
    </row>
    <row r="17" ht="23.5" customHeight="1" spans="1:4">
      <c r="A17" s="69"/>
      <c r="B17" s="57"/>
      <c r="C17" s="56" t="s">
        <v>2001</v>
      </c>
      <c r="D17" s="57"/>
    </row>
    <row r="18" ht="23.5" customHeight="1" spans="1:4">
      <c r="A18" s="55" t="s">
        <v>2025</v>
      </c>
      <c r="B18" s="59"/>
      <c r="C18" s="56" t="s">
        <v>2003</v>
      </c>
      <c r="D18" s="59"/>
    </row>
    <row r="19" ht="23.5" customHeight="1" spans="1:4">
      <c r="A19" s="69" t="s">
        <v>2004</v>
      </c>
      <c r="B19" s="59"/>
      <c r="C19" s="70" t="s">
        <v>2004</v>
      </c>
      <c r="D19" s="59"/>
    </row>
  </sheetData>
  <mergeCells count="1">
    <mergeCell ref="A2:D2"/>
  </mergeCells>
  <pageMargins left="0.75" right="0.75" top="1" bottom="1" header="0.5" footer="0.5"/>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1"/>
  <sheetViews>
    <sheetView showGridLines="0" showZeros="0" workbookViewId="0">
      <pane topLeftCell="A1" activePane="bottomRight" state="frozen"/>
      <selection activeCell="L16" sqref="L16"/>
    </sheetView>
  </sheetViews>
  <sheetFormatPr defaultColWidth="8" defaultRowHeight="13.5" outlineLevelCol="3"/>
  <cols>
    <col min="1" max="1" width="31.2666666666667" style="31" customWidth="1"/>
    <col min="2" max="2" width="18.8166666666667" style="31" customWidth="1"/>
    <col min="3" max="3" width="31.2666666666667" style="31" customWidth="1"/>
    <col min="4" max="4" width="14.1833333333333" style="31" customWidth="1"/>
    <col min="5" max="16384" width="8" style="32"/>
  </cols>
  <sheetData>
    <row r="1" spans="1:1">
      <c r="A1" s="31" t="s">
        <v>2067</v>
      </c>
    </row>
    <row r="2" ht="24.5" customHeight="1" spans="1:4">
      <c r="A2" s="33" t="s">
        <v>21</v>
      </c>
      <c r="B2" s="33"/>
      <c r="C2" s="33"/>
      <c r="D2" s="33"/>
    </row>
    <row r="3" ht="12.5" customHeight="1" spans="1:4">
      <c r="A3" s="34"/>
      <c r="B3" s="34"/>
      <c r="C3" s="34"/>
      <c r="D3" s="35" t="s">
        <v>27</v>
      </c>
    </row>
    <row r="4" ht="28.5" customHeight="1" spans="1:4">
      <c r="A4" s="36" t="s">
        <v>1977</v>
      </c>
      <c r="B4" s="37" t="s">
        <v>31</v>
      </c>
      <c r="C4" s="36" t="s">
        <v>1977</v>
      </c>
      <c r="D4" s="37" t="s">
        <v>31</v>
      </c>
    </row>
    <row r="5" ht="22" customHeight="1" spans="1:4">
      <c r="A5" s="38" t="s">
        <v>2068</v>
      </c>
      <c r="B5" s="39"/>
      <c r="C5" s="40" t="s">
        <v>2069</v>
      </c>
      <c r="D5" s="39"/>
    </row>
    <row r="6" ht="22" customHeight="1" spans="1:4">
      <c r="A6" s="41" t="s">
        <v>1982</v>
      </c>
      <c r="B6" s="39"/>
      <c r="C6" s="42" t="s">
        <v>2070</v>
      </c>
      <c r="D6" s="39"/>
    </row>
    <row r="7" ht="22" customHeight="1" spans="1:4">
      <c r="A7" s="43" t="s">
        <v>2012</v>
      </c>
      <c r="B7" s="39"/>
      <c r="C7" s="44" t="s">
        <v>2071</v>
      </c>
      <c r="D7" s="39"/>
    </row>
    <row r="8" ht="22" customHeight="1" spans="1:4">
      <c r="A8" s="45" t="s">
        <v>2013</v>
      </c>
      <c r="B8" s="39"/>
      <c r="C8" s="46" t="s">
        <v>2072</v>
      </c>
      <c r="D8" s="39"/>
    </row>
    <row r="9" ht="22" customHeight="1" spans="1:4">
      <c r="A9" s="38" t="s">
        <v>2014</v>
      </c>
      <c r="B9" s="39"/>
      <c r="C9" s="46" t="s">
        <v>2073</v>
      </c>
      <c r="D9" s="39"/>
    </row>
    <row r="10" ht="22" customHeight="1" spans="1:4">
      <c r="A10" s="47" t="s">
        <v>2074</v>
      </c>
      <c r="B10" s="39"/>
      <c r="C10" s="46" t="s">
        <v>2075</v>
      </c>
      <c r="D10" s="39"/>
    </row>
    <row r="11" ht="22" customHeight="1" spans="1:4">
      <c r="A11" s="45"/>
      <c r="B11" s="39"/>
      <c r="C11" s="48" t="s">
        <v>2076</v>
      </c>
      <c r="D11" s="39"/>
    </row>
    <row r="12" ht="22" customHeight="1" spans="1:4">
      <c r="A12" s="49"/>
      <c r="B12" s="39"/>
      <c r="C12" s="50" t="s">
        <v>2077</v>
      </c>
      <c r="D12" s="39"/>
    </row>
    <row r="13" ht="22" customHeight="1" spans="1:4">
      <c r="A13" s="45"/>
      <c r="B13" s="39"/>
      <c r="C13" s="51" t="s">
        <v>2078</v>
      </c>
      <c r="D13" s="39"/>
    </row>
    <row r="14" ht="22" customHeight="1" spans="1:4">
      <c r="A14" s="38" t="s">
        <v>2016</v>
      </c>
      <c r="B14" s="39"/>
      <c r="C14" s="40" t="s">
        <v>2079</v>
      </c>
      <c r="D14" s="39"/>
    </row>
    <row r="15" ht="22" customHeight="1" spans="1:4">
      <c r="A15" s="52" t="s">
        <v>2018</v>
      </c>
      <c r="B15" s="53"/>
      <c r="C15" s="54" t="s">
        <v>2080</v>
      </c>
      <c r="D15" s="53"/>
    </row>
    <row r="16" ht="22" customHeight="1" spans="1:4">
      <c r="A16" s="55" t="s">
        <v>2020</v>
      </c>
      <c r="B16" s="39"/>
      <c r="C16" s="56" t="s">
        <v>2081</v>
      </c>
      <c r="D16" s="57"/>
    </row>
    <row r="17" ht="22" customHeight="1" spans="1:4">
      <c r="A17" s="58" t="s">
        <v>2022</v>
      </c>
      <c r="B17" s="57"/>
      <c r="C17" s="56" t="s">
        <v>2082</v>
      </c>
      <c r="D17" s="57"/>
    </row>
    <row r="18" ht="22" customHeight="1" spans="1:4">
      <c r="A18" s="58" t="s">
        <v>2025</v>
      </c>
      <c r="B18" s="59"/>
      <c r="C18" s="56" t="s">
        <v>2083</v>
      </c>
      <c r="D18" s="59"/>
    </row>
    <row r="19" ht="22" customHeight="1" spans="1:4">
      <c r="A19" s="58"/>
      <c r="B19" s="59"/>
      <c r="C19" s="60" t="s">
        <v>2084</v>
      </c>
      <c r="D19" s="59"/>
    </row>
    <row r="20" ht="22" customHeight="1" spans="1:4">
      <c r="A20" s="61" t="s">
        <v>2054</v>
      </c>
      <c r="B20" s="59"/>
      <c r="C20" s="61" t="s">
        <v>2054</v>
      </c>
      <c r="D20" s="59"/>
    </row>
    <row r="21" ht="28.5" customHeight="1" spans="1:4">
      <c r="A21" s="62"/>
      <c r="B21" s="62"/>
      <c r="C21" s="62"/>
      <c r="D21" s="63"/>
    </row>
  </sheetData>
  <mergeCells count="1">
    <mergeCell ref="A2:D2"/>
  </mergeCells>
  <printOptions horizontalCentered="1"/>
  <pageMargins left="0.393055555555556" right="0.393055555555556" top="0.393055555555556" bottom="0.393055555555556" header="0.511805555555556" footer="0.511805555555556"/>
  <pageSetup paperSize="9" scale="80" pageOrder="overThenDown" orientation="landscape" errors="blank"/>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14"/>
  <sheetViews>
    <sheetView workbookViewId="0">
      <selection activeCell="C5" sqref="C5"/>
    </sheetView>
  </sheetViews>
  <sheetFormatPr defaultColWidth="9" defaultRowHeight="15.75" outlineLevelCol="2"/>
  <cols>
    <col min="1" max="2" width="29.6333333333333" style="18" customWidth="1"/>
    <col min="3" max="3" width="29.6333333333333" style="19" customWidth="1"/>
    <col min="4" max="16384" width="9" style="18"/>
  </cols>
  <sheetData>
    <row r="1" spans="1:1">
      <c r="A1" s="20" t="s">
        <v>2085</v>
      </c>
    </row>
    <row r="2" s="15" customFormat="1" ht="30" customHeight="1" spans="1:3">
      <c r="A2" s="21" t="s">
        <v>22</v>
      </c>
      <c r="B2" s="21"/>
      <c r="C2" s="21"/>
    </row>
    <row r="3" s="16" customFormat="1" ht="20.15" customHeight="1" spans="1:3">
      <c r="A3" s="22"/>
      <c r="B3" s="22"/>
      <c r="C3" s="23" t="s">
        <v>27</v>
      </c>
    </row>
    <row r="4" s="15" customFormat="1" ht="27" customHeight="1" spans="1:3">
      <c r="A4" s="24" t="s">
        <v>2086</v>
      </c>
      <c r="B4" s="24" t="s">
        <v>2087</v>
      </c>
      <c r="C4" s="24" t="s">
        <v>2088</v>
      </c>
    </row>
    <row r="5" s="15" customFormat="1" ht="20.15" customHeight="1" spans="1:3">
      <c r="A5" s="25" t="s">
        <v>2089</v>
      </c>
      <c r="B5" s="26">
        <v>13665</v>
      </c>
      <c r="C5" s="27">
        <v>13665</v>
      </c>
    </row>
    <row r="6" s="17" customFormat="1" ht="20.15" customHeight="1" spans="1:3">
      <c r="A6" s="28"/>
      <c r="B6" s="29"/>
      <c r="C6" s="30"/>
    </row>
    <row r="7" s="17" customFormat="1" ht="20.15" customHeight="1" spans="1:3">
      <c r="A7" s="28"/>
      <c r="B7" s="29"/>
      <c r="C7" s="30"/>
    </row>
    <row r="8" s="17" customFormat="1" ht="20.15" customHeight="1" spans="1:3">
      <c r="A8" s="28"/>
      <c r="B8" s="29"/>
      <c r="C8" s="30"/>
    </row>
    <row r="9" s="17" customFormat="1" ht="20.15" customHeight="1" spans="1:3">
      <c r="A9" s="28"/>
      <c r="B9" s="29"/>
      <c r="C9" s="30"/>
    </row>
    <row r="10" s="17" customFormat="1" ht="20.15" customHeight="1" spans="1:3">
      <c r="A10" s="28"/>
      <c r="B10" s="29"/>
      <c r="C10" s="30"/>
    </row>
    <row r="11" s="17" customFormat="1" ht="20.15" customHeight="1" spans="1:3">
      <c r="A11" s="28"/>
      <c r="B11" s="29"/>
      <c r="C11" s="30"/>
    </row>
    <row r="12" s="17" customFormat="1" ht="20.15" customHeight="1" spans="1:3">
      <c r="A12" s="28"/>
      <c r="B12" s="29"/>
      <c r="C12" s="30"/>
    </row>
    <row r="13" s="17" customFormat="1" ht="20.15" customHeight="1" spans="1:3">
      <c r="A13" s="28"/>
      <c r="B13" s="29"/>
      <c r="C13" s="30"/>
    </row>
    <row r="14" s="17" customFormat="1" ht="20.15" customHeight="1" spans="1:3">
      <c r="A14" s="28"/>
      <c r="B14" s="29"/>
      <c r="C14" s="30"/>
    </row>
  </sheetData>
  <autoFilter xmlns:etc="http://www.wps.cn/officeDocument/2017/etCustomData" ref="A4:C14" etc:filterBottomFollowUsedRange="0">
    <extLst/>
  </autoFilter>
  <mergeCells count="1">
    <mergeCell ref="A2:C2"/>
  </mergeCells>
  <printOptions horizontalCentered="1"/>
  <pageMargins left="0.590277777777778" right="0.590277777777778" top="0.668055555555556" bottom="0.55" header="0.118055555555556" footer="0.279166666666667"/>
  <pageSetup paperSize="9" fitToHeight="0" orientation="portrait"/>
  <headerFooter alignWithMargins="0" scaleWithDoc="0">
    <oddFooter>&amp;C第 &amp;P 页，共 &amp;N 页</oddFooter>
    <evenFooter>&amp;L- &amp;P-</evenFooter>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14"/>
  <sheetViews>
    <sheetView workbookViewId="0">
      <selection activeCell="C5" sqref="C5"/>
    </sheetView>
  </sheetViews>
  <sheetFormatPr defaultColWidth="9" defaultRowHeight="15.75" outlineLevelCol="2"/>
  <cols>
    <col min="1" max="2" width="29.6333333333333" style="18" customWidth="1"/>
    <col min="3" max="3" width="29.6333333333333" style="19" customWidth="1"/>
    <col min="4" max="16384" width="9" style="18"/>
  </cols>
  <sheetData>
    <row r="1" spans="1:1">
      <c r="A1" s="20" t="s">
        <v>2090</v>
      </c>
    </row>
    <row r="2" s="15" customFormat="1" ht="30" customHeight="1" spans="1:3">
      <c r="A2" s="21" t="s">
        <v>23</v>
      </c>
      <c r="B2" s="21"/>
      <c r="C2" s="21"/>
    </row>
    <row r="3" s="16" customFormat="1" ht="20.15" customHeight="1" spans="1:3">
      <c r="A3" s="22"/>
      <c r="B3" s="22"/>
      <c r="C3" s="23" t="s">
        <v>27</v>
      </c>
    </row>
    <row r="4" s="15" customFormat="1" ht="27" customHeight="1" spans="1:3">
      <c r="A4" s="24" t="s">
        <v>2086</v>
      </c>
      <c r="B4" s="24" t="s">
        <v>2091</v>
      </c>
      <c r="C4" s="24" t="s">
        <v>2092</v>
      </c>
    </row>
    <row r="5" s="15" customFormat="1" ht="20.15" customHeight="1" spans="1:3">
      <c r="A5" s="25" t="s">
        <v>2089</v>
      </c>
      <c r="B5" s="26">
        <v>271862</v>
      </c>
      <c r="C5" s="27">
        <v>271862</v>
      </c>
    </row>
    <row r="6" s="17" customFormat="1" ht="20.15" customHeight="1" spans="1:3">
      <c r="A6" s="28"/>
      <c r="B6" s="29"/>
      <c r="C6" s="30"/>
    </row>
    <row r="7" s="17" customFormat="1" ht="20.15" customHeight="1" spans="1:3">
      <c r="A7" s="28"/>
      <c r="B7" s="29"/>
      <c r="C7" s="30"/>
    </row>
    <row r="8" s="17" customFormat="1" ht="20.15" customHeight="1" spans="1:3">
      <c r="A8" s="28"/>
      <c r="B8" s="29"/>
      <c r="C8" s="30"/>
    </row>
    <row r="9" s="17" customFormat="1" ht="20.15" customHeight="1" spans="1:3">
      <c r="A9" s="28"/>
      <c r="B9" s="29"/>
      <c r="C9" s="30"/>
    </row>
    <row r="10" s="17" customFormat="1" ht="20.15" customHeight="1" spans="1:3">
      <c r="A10" s="28"/>
      <c r="B10" s="29"/>
      <c r="C10" s="30"/>
    </row>
    <row r="11" s="17" customFormat="1" ht="20.15" customHeight="1" spans="1:3">
      <c r="A11" s="28"/>
      <c r="B11" s="29"/>
      <c r="C11" s="30"/>
    </row>
    <row r="12" s="17" customFormat="1" ht="20.15" customHeight="1" spans="1:3">
      <c r="A12" s="28"/>
      <c r="B12" s="29"/>
      <c r="C12" s="30"/>
    </row>
    <row r="13" s="17" customFormat="1" ht="20.15" customHeight="1" spans="1:3">
      <c r="A13" s="28"/>
      <c r="B13" s="29"/>
      <c r="C13" s="30"/>
    </row>
    <row r="14" s="17" customFormat="1" ht="20.15" customHeight="1" spans="1:3">
      <c r="A14" s="28"/>
      <c r="B14" s="29"/>
      <c r="C14" s="30"/>
    </row>
  </sheetData>
  <autoFilter xmlns:etc="http://www.wps.cn/officeDocument/2017/etCustomData" ref="A4:C14" etc:filterBottomFollowUsedRange="0">
    <extLst/>
  </autoFilter>
  <mergeCells count="1">
    <mergeCell ref="A2:C2"/>
  </mergeCells>
  <printOptions horizontalCentered="1"/>
  <pageMargins left="0.590277777777778" right="0.590277777777778" top="0.668055555555556" bottom="0.55" header="0.118055555555556" footer="0.279166666666667"/>
  <pageSetup paperSize="9" fitToHeight="0" orientation="portrait"/>
  <headerFooter alignWithMargins="0" scaleWithDoc="0">
    <oddFooter>&amp;C第 &amp;P 页，共 &amp;N 页</oddFooter>
    <evenFooter>&amp;L- &amp;P-</evenFooter>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26"/>
  <sheetViews>
    <sheetView showZeros="0" workbookViewId="0">
      <pane ySplit="4" topLeftCell="A13" activePane="bottomLeft" state="frozen"/>
      <selection/>
      <selection pane="bottomLeft" activeCell="G23" sqref="G23"/>
    </sheetView>
  </sheetViews>
  <sheetFormatPr defaultColWidth="10.9083333333333" defaultRowHeight="13.5" outlineLevelCol="1"/>
  <cols>
    <col min="1" max="1" width="40.3666666666667" style="1" customWidth="1"/>
    <col min="2" max="2" width="29.725" style="1" customWidth="1"/>
    <col min="3" max="3" width="6.26666666666667" style="1" customWidth="1"/>
    <col min="4" max="253" width="10.9083333333333" style="1"/>
    <col min="254" max="255" width="10.9083333333333" style="1" hidden="1" customWidth="1"/>
    <col min="256" max="256" width="40.3666666666667" style="1" customWidth="1"/>
    <col min="257" max="258" width="29.725" style="1" customWidth="1"/>
    <col min="259" max="259" width="6.26666666666667" style="1" customWidth="1"/>
    <col min="260" max="509" width="10.9083333333333" style="1"/>
    <col min="510" max="511" width="10.9083333333333" style="1" hidden="1" customWidth="1"/>
    <col min="512" max="512" width="40.3666666666667" style="1" customWidth="1"/>
    <col min="513" max="514" width="29.725" style="1" customWidth="1"/>
    <col min="515" max="515" width="6.26666666666667" style="1" customWidth="1"/>
    <col min="516" max="765" width="10.9083333333333" style="1"/>
    <col min="766" max="767" width="10.9083333333333" style="1" hidden="1" customWidth="1"/>
    <col min="768" max="768" width="40.3666666666667" style="1" customWidth="1"/>
    <col min="769" max="770" width="29.725" style="1" customWidth="1"/>
    <col min="771" max="771" width="6.26666666666667" style="1" customWidth="1"/>
    <col min="772" max="1021" width="10.9083333333333" style="1"/>
    <col min="1022" max="1023" width="10.9083333333333" style="1" hidden="1" customWidth="1"/>
    <col min="1024" max="1024" width="40.3666666666667" style="1" customWidth="1"/>
    <col min="1025" max="1026" width="29.725" style="1" customWidth="1"/>
    <col min="1027" max="1027" width="6.26666666666667" style="1" customWidth="1"/>
    <col min="1028" max="1277" width="10.9083333333333" style="1"/>
    <col min="1278" max="1279" width="10.9083333333333" style="1" hidden="1" customWidth="1"/>
    <col min="1280" max="1280" width="40.3666666666667" style="1" customWidth="1"/>
    <col min="1281" max="1282" width="29.725" style="1" customWidth="1"/>
    <col min="1283" max="1283" width="6.26666666666667" style="1" customWidth="1"/>
    <col min="1284" max="1533" width="10.9083333333333" style="1"/>
    <col min="1534" max="1535" width="10.9083333333333" style="1" hidden="1" customWidth="1"/>
    <col min="1536" max="1536" width="40.3666666666667" style="1" customWidth="1"/>
    <col min="1537" max="1538" width="29.725" style="1" customWidth="1"/>
    <col min="1539" max="1539" width="6.26666666666667" style="1" customWidth="1"/>
    <col min="1540" max="1789" width="10.9083333333333" style="1"/>
    <col min="1790" max="1791" width="10.9083333333333" style="1" hidden="1" customWidth="1"/>
    <col min="1792" max="1792" width="40.3666666666667" style="1" customWidth="1"/>
    <col min="1793" max="1794" width="29.725" style="1" customWidth="1"/>
    <col min="1795" max="1795" width="6.26666666666667" style="1" customWidth="1"/>
    <col min="1796" max="2045" width="10.9083333333333" style="1"/>
    <col min="2046" max="2047" width="10.9083333333333" style="1" hidden="1" customWidth="1"/>
    <col min="2048" max="2048" width="40.3666666666667" style="1" customWidth="1"/>
    <col min="2049" max="2050" width="29.725" style="1" customWidth="1"/>
    <col min="2051" max="2051" width="6.26666666666667" style="1" customWidth="1"/>
    <col min="2052" max="2301" width="10.9083333333333" style="1"/>
    <col min="2302" max="2303" width="10.9083333333333" style="1" hidden="1" customWidth="1"/>
    <col min="2304" max="2304" width="40.3666666666667" style="1" customWidth="1"/>
    <col min="2305" max="2306" width="29.725" style="1" customWidth="1"/>
    <col min="2307" max="2307" width="6.26666666666667" style="1" customWidth="1"/>
    <col min="2308" max="2557" width="10.9083333333333" style="1"/>
    <col min="2558" max="2559" width="10.9083333333333" style="1" hidden="1" customWidth="1"/>
    <col min="2560" max="2560" width="40.3666666666667" style="1" customWidth="1"/>
    <col min="2561" max="2562" width="29.725" style="1" customWidth="1"/>
    <col min="2563" max="2563" width="6.26666666666667" style="1" customWidth="1"/>
    <col min="2564" max="2813" width="10.9083333333333" style="1"/>
    <col min="2814" max="2815" width="10.9083333333333" style="1" hidden="1" customWidth="1"/>
    <col min="2816" max="2816" width="40.3666666666667" style="1" customWidth="1"/>
    <col min="2817" max="2818" width="29.725" style="1" customWidth="1"/>
    <col min="2819" max="2819" width="6.26666666666667" style="1" customWidth="1"/>
    <col min="2820" max="3069" width="10.9083333333333" style="1"/>
    <col min="3070" max="3071" width="10.9083333333333" style="1" hidden="1" customWidth="1"/>
    <col min="3072" max="3072" width="40.3666666666667" style="1" customWidth="1"/>
    <col min="3073" max="3074" width="29.725" style="1" customWidth="1"/>
    <col min="3075" max="3075" width="6.26666666666667" style="1" customWidth="1"/>
    <col min="3076" max="3325" width="10.9083333333333" style="1"/>
    <col min="3326" max="3327" width="10.9083333333333" style="1" hidden="1" customWidth="1"/>
    <col min="3328" max="3328" width="40.3666666666667" style="1" customWidth="1"/>
    <col min="3329" max="3330" width="29.725" style="1" customWidth="1"/>
    <col min="3331" max="3331" width="6.26666666666667" style="1" customWidth="1"/>
    <col min="3332" max="3581" width="10.9083333333333" style="1"/>
    <col min="3582" max="3583" width="10.9083333333333" style="1" hidden="1" customWidth="1"/>
    <col min="3584" max="3584" width="40.3666666666667" style="1" customWidth="1"/>
    <col min="3585" max="3586" width="29.725" style="1" customWidth="1"/>
    <col min="3587" max="3587" width="6.26666666666667" style="1" customWidth="1"/>
    <col min="3588" max="3837" width="10.9083333333333" style="1"/>
    <col min="3838" max="3839" width="10.9083333333333" style="1" hidden="1" customWidth="1"/>
    <col min="3840" max="3840" width="40.3666666666667" style="1" customWidth="1"/>
    <col min="3841" max="3842" width="29.725" style="1" customWidth="1"/>
    <col min="3843" max="3843" width="6.26666666666667" style="1" customWidth="1"/>
    <col min="3844" max="4093" width="10.9083333333333" style="1"/>
    <col min="4094" max="4095" width="10.9083333333333" style="1" hidden="1" customWidth="1"/>
    <col min="4096" max="4096" width="40.3666666666667" style="1" customWidth="1"/>
    <col min="4097" max="4098" width="29.725" style="1" customWidth="1"/>
    <col min="4099" max="4099" width="6.26666666666667" style="1" customWidth="1"/>
    <col min="4100" max="4349" width="10.9083333333333" style="1"/>
    <col min="4350" max="4351" width="10.9083333333333" style="1" hidden="1" customWidth="1"/>
    <col min="4352" max="4352" width="40.3666666666667" style="1" customWidth="1"/>
    <col min="4353" max="4354" width="29.725" style="1" customWidth="1"/>
    <col min="4355" max="4355" width="6.26666666666667" style="1" customWidth="1"/>
    <col min="4356" max="4605" width="10.9083333333333" style="1"/>
    <col min="4606" max="4607" width="10.9083333333333" style="1" hidden="1" customWidth="1"/>
    <col min="4608" max="4608" width="40.3666666666667" style="1" customWidth="1"/>
    <col min="4609" max="4610" width="29.725" style="1" customWidth="1"/>
    <col min="4611" max="4611" width="6.26666666666667" style="1" customWidth="1"/>
    <col min="4612" max="4861" width="10.9083333333333" style="1"/>
    <col min="4862" max="4863" width="10.9083333333333" style="1" hidden="1" customWidth="1"/>
    <col min="4864" max="4864" width="40.3666666666667" style="1" customWidth="1"/>
    <col min="4865" max="4866" width="29.725" style="1" customWidth="1"/>
    <col min="4867" max="4867" width="6.26666666666667" style="1" customWidth="1"/>
    <col min="4868" max="5117" width="10.9083333333333" style="1"/>
    <col min="5118" max="5119" width="10.9083333333333" style="1" hidden="1" customWidth="1"/>
    <col min="5120" max="5120" width="40.3666666666667" style="1" customWidth="1"/>
    <col min="5121" max="5122" width="29.725" style="1" customWidth="1"/>
    <col min="5123" max="5123" width="6.26666666666667" style="1" customWidth="1"/>
    <col min="5124" max="5373" width="10.9083333333333" style="1"/>
    <col min="5374" max="5375" width="10.9083333333333" style="1" hidden="1" customWidth="1"/>
    <col min="5376" max="5376" width="40.3666666666667" style="1" customWidth="1"/>
    <col min="5377" max="5378" width="29.725" style="1" customWidth="1"/>
    <col min="5379" max="5379" width="6.26666666666667" style="1" customWidth="1"/>
    <col min="5380" max="5629" width="10.9083333333333" style="1"/>
    <col min="5630" max="5631" width="10.9083333333333" style="1" hidden="1" customWidth="1"/>
    <col min="5632" max="5632" width="40.3666666666667" style="1" customWidth="1"/>
    <col min="5633" max="5634" width="29.725" style="1" customWidth="1"/>
    <col min="5635" max="5635" width="6.26666666666667" style="1" customWidth="1"/>
    <col min="5636" max="5885" width="10.9083333333333" style="1"/>
    <col min="5886" max="5887" width="10.9083333333333" style="1" hidden="1" customWidth="1"/>
    <col min="5888" max="5888" width="40.3666666666667" style="1" customWidth="1"/>
    <col min="5889" max="5890" width="29.725" style="1" customWidth="1"/>
    <col min="5891" max="5891" width="6.26666666666667" style="1" customWidth="1"/>
    <col min="5892" max="6141" width="10.9083333333333" style="1"/>
    <col min="6142" max="6143" width="10.9083333333333" style="1" hidden="1" customWidth="1"/>
    <col min="6144" max="6144" width="40.3666666666667" style="1" customWidth="1"/>
    <col min="6145" max="6146" width="29.725" style="1" customWidth="1"/>
    <col min="6147" max="6147" width="6.26666666666667" style="1" customWidth="1"/>
    <col min="6148" max="6397" width="10.9083333333333" style="1"/>
    <col min="6398" max="6399" width="10.9083333333333" style="1" hidden="1" customWidth="1"/>
    <col min="6400" max="6400" width="40.3666666666667" style="1" customWidth="1"/>
    <col min="6401" max="6402" width="29.725" style="1" customWidth="1"/>
    <col min="6403" max="6403" width="6.26666666666667" style="1" customWidth="1"/>
    <col min="6404" max="6653" width="10.9083333333333" style="1"/>
    <col min="6654" max="6655" width="10.9083333333333" style="1" hidden="1" customWidth="1"/>
    <col min="6656" max="6656" width="40.3666666666667" style="1" customWidth="1"/>
    <col min="6657" max="6658" width="29.725" style="1" customWidth="1"/>
    <col min="6659" max="6659" width="6.26666666666667" style="1" customWidth="1"/>
    <col min="6660" max="6909" width="10.9083333333333" style="1"/>
    <col min="6910" max="6911" width="10.9083333333333" style="1" hidden="1" customWidth="1"/>
    <col min="6912" max="6912" width="40.3666666666667" style="1" customWidth="1"/>
    <col min="6913" max="6914" width="29.725" style="1" customWidth="1"/>
    <col min="6915" max="6915" width="6.26666666666667" style="1" customWidth="1"/>
    <col min="6916" max="7165" width="10.9083333333333" style="1"/>
    <col min="7166" max="7167" width="10.9083333333333" style="1" hidden="1" customWidth="1"/>
    <col min="7168" max="7168" width="40.3666666666667" style="1" customWidth="1"/>
    <col min="7169" max="7170" width="29.725" style="1" customWidth="1"/>
    <col min="7171" max="7171" width="6.26666666666667" style="1" customWidth="1"/>
    <col min="7172" max="7421" width="10.9083333333333" style="1"/>
    <col min="7422" max="7423" width="10.9083333333333" style="1" hidden="1" customWidth="1"/>
    <col min="7424" max="7424" width="40.3666666666667" style="1" customWidth="1"/>
    <col min="7425" max="7426" width="29.725" style="1" customWidth="1"/>
    <col min="7427" max="7427" width="6.26666666666667" style="1" customWidth="1"/>
    <col min="7428" max="7677" width="10.9083333333333" style="1"/>
    <col min="7678" max="7679" width="10.9083333333333" style="1" hidden="1" customWidth="1"/>
    <col min="7680" max="7680" width="40.3666666666667" style="1" customWidth="1"/>
    <col min="7681" max="7682" width="29.725" style="1" customWidth="1"/>
    <col min="7683" max="7683" width="6.26666666666667" style="1" customWidth="1"/>
    <col min="7684" max="7933" width="10.9083333333333" style="1"/>
    <col min="7934" max="7935" width="10.9083333333333" style="1" hidden="1" customWidth="1"/>
    <col min="7936" max="7936" width="40.3666666666667" style="1" customWidth="1"/>
    <col min="7937" max="7938" width="29.725" style="1" customWidth="1"/>
    <col min="7939" max="7939" width="6.26666666666667" style="1" customWidth="1"/>
    <col min="7940" max="8189" width="10.9083333333333" style="1"/>
    <col min="8190" max="8191" width="10.9083333333333" style="1" hidden="1" customWidth="1"/>
    <col min="8192" max="8192" width="40.3666666666667" style="1" customWidth="1"/>
    <col min="8193" max="8194" width="29.725" style="1" customWidth="1"/>
    <col min="8195" max="8195" width="6.26666666666667" style="1" customWidth="1"/>
    <col min="8196" max="8445" width="10.9083333333333" style="1"/>
    <col min="8446" max="8447" width="10.9083333333333" style="1" hidden="1" customWidth="1"/>
    <col min="8448" max="8448" width="40.3666666666667" style="1" customWidth="1"/>
    <col min="8449" max="8450" width="29.725" style="1" customWidth="1"/>
    <col min="8451" max="8451" width="6.26666666666667" style="1" customWidth="1"/>
    <col min="8452" max="8701" width="10.9083333333333" style="1"/>
    <col min="8702" max="8703" width="10.9083333333333" style="1" hidden="1" customWidth="1"/>
    <col min="8704" max="8704" width="40.3666666666667" style="1" customWidth="1"/>
    <col min="8705" max="8706" width="29.725" style="1" customWidth="1"/>
    <col min="8707" max="8707" width="6.26666666666667" style="1" customWidth="1"/>
    <col min="8708" max="8957" width="10.9083333333333" style="1"/>
    <col min="8958" max="8959" width="10.9083333333333" style="1" hidden="1" customWidth="1"/>
    <col min="8960" max="8960" width="40.3666666666667" style="1" customWidth="1"/>
    <col min="8961" max="8962" width="29.725" style="1" customWidth="1"/>
    <col min="8963" max="8963" width="6.26666666666667" style="1" customWidth="1"/>
    <col min="8964" max="9213" width="10.9083333333333" style="1"/>
    <col min="9214" max="9215" width="10.9083333333333" style="1" hidden="1" customWidth="1"/>
    <col min="9216" max="9216" width="40.3666666666667" style="1" customWidth="1"/>
    <col min="9217" max="9218" width="29.725" style="1" customWidth="1"/>
    <col min="9219" max="9219" width="6.26666666666667" style="1" customWidth="1"/>
    <col min="9220" max="9469" width="10.9083333333333" style="1"/>
    <col min="9470" max="9471" width="10.9083333333333" style="1" hidden="1" customWidth="1"/>
    <col min="9472" max="9472" width="40.3666666666667" style="1" customWidth="1"/>
    <col min="9473" max="9474" width="29.725" style="1" customWidth="1"/>
    <col min="9475" max="9475" width="6.26666666666667" style="1" customWidth="1"/>
    <col min="9476" max="9725" width="10.9083333333333" style="1"/>
    <col min="9726" max="9727" width="10.9083333333333" style="1" hidden="1" customWidth="1"/>
    <col min="9728" max="9728" width="40.3666666666667" style="1" customWidth="1"/>
    <col min="9729" max="9730" width="29.725" style="1" customWidth="1"/>
    <col min="9731" max="9731" width="6.26666666666667" style="1" customWidth="1"/>
    <col min="9732" max="9981" width="10.9083333333333" style="1"/>
    <col min="9982" max="9983" width="10.9083333333333" style="1" hidden="1" customWidth="1"/>
    <col min="9984" max="9984" width="40.3666666666667" style="1" customWidth="1"/>
    <col min="9985" max="9986" width="29.725" style="1" customWidth="1"/>
    <col min="9987" max="9987" width="6.26666666666667" style="1" customWidth="1"/>
    <col min="9988" max="10237" width="10.9083333333333" style="1"/>
    <col min="10238" max="10239" width="10.9083333333333" style="1" hidden="1" customWidth="1"/>
    <col min="10240" max="10240" width="40.3666666666667" style="1" customWidth="1"/>
    <col min="10241" max="10242" width="29.725" style="1" customWidth="1"/>
    <col min="10243" max="10243" width="6.26666666666667" style="1" customWidth="1"/>
    <col min="10244" max="10493" width="10.9083333333333" style="1"/>
    <col min="10494" max="10495" width="10.9083333333333" style="1" hidden="1" customWidth="1"/>
    <col min="10496" max="10496" width="40.3666666666667" style="1" customWidth="1"/>
    <col min="10497" max="10498" width="29.725" style="1" customWidth="1"/>
    <col min="10499" max="10499" width="6.26666666666667" style="1" customWidth="1"/>
    <col min="10500" max="10749" width="10.9083333333333" style="1"/>
    <col min="10750" max="10751" width="10.9083333333333" style="1" hidden="1" customWidth="1"/>
    <col min="10752" max="10752" width="40.3666666666667" style="1" customWidth="1"/>
    <col min="10753" max="10754" width="29.725" style="1" customWidth="1"/>
    <col min="10755" max="10755" width="6.26666666666667" style="1" customWidth="1"/>
    <col min="10756" max="11005" width="10.9083333333333" style="1"/>
    <col min="11006" max="11007" width="10.9083333333333" style="1" hidden="1" customWidth="1"/>
    <col min="11008" max="11008" width="40.3666666666667" style="1" customWidth="1"/>
    <col min="11009" max="11010" width="29.725" style="1" customWidth="1"/>
    <col min="11011" max="11011" width="6.26666666666667" style="1" customWidth="1"/>
    <col min="11012" max="11261" width="10.9083333333333" style="1"/>
    <col min="11262" max="11263" width="10.9083333333333" style="1" hidden="1" customWidth="1"/>
    <col min="11264" max="11264" width="40.3666666666667" style="1" customWidth="1"/>
    <col min="11265" max="11266" width="29.725" style="1" customWidth="1"/>
    <col min="11267" max="11267" width="6.26666666666667" style="1" customWidth="1"/>
    <col min="11268" max="11517" width="10.9083333333333" style="1"/>
    <col min="11518" max="11519" width="10.9083333333333" style="1" hidden="1" customWidth="1"/>
    <col min="11520" max="11520" width="40.3666666666667" style="1" customWidth="1"/>
    <col min="11521" max="11522" width="29.725" style="1" customWidth="1"/>
    <col min="11523" max="11523" width="6.26666666666667" style="1" customWidth="1"/>
    <col min="11524" max="11773" width="10.9083333333333" style="1"/>
    <col min="11774" max="11775" width="10.9083333333333" style="1" hidden="1" customWidth="1"/>
    <col min="11776" max="11776" width="40.3666666666667" style="1" customWidth="1"/>
    <col min="11777" max="11778" width="29.725" style="1" customWidth="1"/>
    <col min="11779" max="11779" width="6.26666666666667" style="1" customWidth="1"/>
    <col min="11780" max="12029" width="10.9083333333333" style="1"/>
    <col min="12030" max="12031" width="10.9083333333333" style="1" hidden="1" customWidth="1"/>
    <col min="12032" max="12032" width="40.3666666666667" style="1" customWidth="1"/>
    <col min="12033" max="12034" width="29.725" style="1" customWidth="1"/>
    <col min="12035" max="12035" width="6.26666666666667" style="1" customWidth="1"/>
    <col min="12036" max="12285" width="10.9083333333333" style="1"/>
    <col min="12286" max="12287" width="10.9083333333333" style="1" hidden="1" customWidth="1"/>
    <col min="12288" max="12288" width="40.3666666666667" style="1" customWidth="1"/>
    <col min="12289" max="12290" width="29.725" style="1" customWidth="1"/>
    <col min="12291" max="12291" width="6.26666666666667" style="1" customWidth="1"/>
    <col min="12292" max="12541" width="10.9083333333333" style="1"/>
    <col min="12542" max="12543" width="10.9083333333333" style="1" hidden="1" customWidth="1"/>
    <col min="12544" max="12544" width="40.3666666666667" style="1" customWidth="1"/>
    <col min="12545" max="12546" width="29.725" style="1" customWidth="1"/>
    <col min="12547" max="12547" width="6.26666666666667" style="1" customWidth="1"/>
    <col min="12548" max="12797" width="10.9083333333333" style="1"/>
    <col min="12798" max="12799" width="10.9083333333333" style="1" hidden="1" customWidth="1"/>
    <col min="12800" max="12800" width="40.3666666666667" style="1" customWidth="1"/>
    <col min="12801" max="12802" width="29.725" style="1" customWidth="1"/>
    <col min="12803" max="12803" width="6.26666666666667" style="1" customWidth="1"/>
    <col min="12804" max="13053" width="10.9083333333333" style="1"/>
    <col min="13054" max="13055" width="10.9083333333333" style="1" hidden="1" customWidth="1"/>
    <col min="13056" max="13056" width="40.3666666666667" style="1" customWidth="1"/>
    <col min="13057" max="13058" width="29.725" style="1" customWidth="1"/>
    <col min="13059" max="13059" width="6.26666666666667" style="1" customWidth="1"/>
    <col min="13060" max="13309" width="10.9083333333333" style="1"/>
    <col min="13310" max="13311" width="10.9083333333333" style="1" hidden="1" customWidth="1"/>
    <col min="13312" max="13312" width="40.3666666666667" style="1" customWidth="1"/>
    <col min="13313" max="13314" width="29.725" style="1" customWidth="1"/>
    <col min="13315" max="13315" width="6.26666666666667" style="1" customWidth="1"/>
    <col min="13316" max="13565" width="10.9083333333333" style="1"/>
    <col min="13566" max="13567" width="10.9083333333333" style="1" hidden="1" customWidth="1"/>
    <col min="13568" max="13568" width="40.3666666666667" style="1" customWidth="1"/>
    <col min="13569" max="13570" width="29.725" style="1" customWidth="1"/>
    <col min="13571" max="13571" width="6.26666666666667" style="1" customWidth="1"/>
    <col min="13572" max="13821" width="10.9083333333333" style="1"/>
    <col min="13822" max="13823" width="10.9083333333333" style="1" hidden="1" customWidth="1"/>
    <col min="13824" max="13824" width="40.3666666666667" style="1" customWidth="1"/>
    <col min="13825" max="13826" width="29.725" style="1" customWidth="1"/>
    <col min="13827" max="13827" width="6.26666666666667" style="1" customWidth="1"/>
    <col min="13828" max="14077" width="10.9083333333333" style="1"/>
    <col min="14078" max="14079" width="10.9083333333333" style="1" hidden="1" customWidth="1"/>
    <col min="14080" max="14080" width="40.3666666666667" style="1" customWidth="1"/>
    <col min="14081" max="14082" width="29.725" style="1" customWidth="1"/>
    <col min="14083" max="14083" width="6.26666666666667" style="1" customWidth="1"/>
    <col min="14084" max="14333" width="10.9083333333333" style="1"/>
    <col min="14334" max="14335" width="10.9083333333333" style="1" hidden="1" customWidth="1"/>
    <col min="14336" max="14336" width="40.3666666666667" style="1" customWidth="1"/>
    <col min="14337" max="14338" width="29.725" style="1" customWidth="1"/>
    <col min="14339" max="14339" width="6.26666666666667" style="1" customWidth="1"/>
    <col min="14340" max="14589" width="10.9083333333333" style="1"/>
    <col min="14590" max="14591" width="10.9083333333333" style="1" hidden="1" customWidth="1"/>
    <col min="14592" max="14592" width="40.3666666666667" style="1" customWidth="1"/>
    <col min="14593" max="14594" width="29.725" style="1" customWidth="1"/>
    <col min="14595" max="14595" width="6.26666666666667" style="1" customWidth="1"/>
    <col min="14596" max="14845" width="10.9083333333333" style="1"/>
    <col min="14846" max="14847" width="10.9083333333333" style="1" hidden="1" customWidth="1"/>
    <col min="14848" max="14848" width="40.3666666666667" style="1" customWidth="1"/>
    <col min="14849" max="14850" width="29.725" style="1" customWidth="1"/>
    <col min="14851" max="14851" width="6.26666666666667" style="1" customWidth="1"/>
    <col min="14852" max="15101" width="10.9083333333333" style="1"/>
    <col min="15102" max="15103" width="10.9083333333333" style="1" hidden="1" customWidth="1"/>
    <col min="15104" max="15104" width="40.3666666666667" style="1" customWidth="1"/>
    <col min="15105" max="15106" width="29.725" style="1" customWidth="1"/>
    <col min="15107" max="15107" width="6.26666666666667" style="1" customWidth="1"/>
    <col min="15108" max="15357" width="10.9083333333333" style="1"/>
    <col min="15358" max="15359" width="10.9083333333333" style="1" hidden="1" customWidth="1"/>
    <col min="15360" max="15360" width="40.3666666666667" style="1" customWidth="1"/>
    <col min="15361" max="15362" width="29.725" style="1" customWidth="1"/>
    <col min="15363" max="15363" width="6.26666666666667" style="1" customWidth="1"/>
    <col min="15364" max="15613" width="10.9083333333333" style="1"/>
    <col min="15614" max="15615" width="10.9083333333333" style="1" hidden="1" customWidth="1"/>
    <col min="15616" max="15616" width="40.3666666666667" style="1" customWidth="1"/>
    <col min="15617" max="15618" width="29.725" style="1" customWidth="1"/>
    <col min="15619" max="15619" width="6.26666666666667" style="1" customWidth="1"/>
    <col min="15620" max="15869" width="10.9083333333333" style="1"/>
    <col min="15870" max="15871" width="10.9083333333333" style="1" hidden="1" customWidth="1"/>
    <col min="15872" max="15872" width="40.3666666666667" style="1" customWidth="1"/>
    <col min="15873" max="15874" width="29.725" style="1" customWidth="1"/>
    <col min="15875" max="15875" width="6.26666666666667" style="1" customWidth="1"/>
    <col min="15876" max="16125" width="10.9083333333333" style="1"/>
    <col min="16126" max="16127" width="10.9083333333333" style="1" hidden="1" customWidth="1"/>
    <col min="16128" max="16128" width="40.3666666666667" style="1" customWidth="1"/>
    <col min="16129" max="16130" width="29.725" style="1" customWidth="1"/>
    <col min="16131" max="16131" width="6.26666666666667" style="1" customWidth="1"/>
    <col min="16132" max="16384" width="10.9083333333333" style="1"/>
  </cols>
  <sheetData>
    <row r="1" spans="1:1">
      <c r="A1" s="2" t="s">
        <v>2093</v>
      </c>
    </row>
    <row r="2" ht="23.25" customHeight="1" spans="1:2">
      <c r="A2" s="3" t="s">
        <v>24</v>
      </c>
      <c r="B2" s="3"/>
    </row>
    <row r="3" ht="14.25" customHeight="1" spans="2:2">
      <c r="B3" s="4" t="s">
        <v>27</v>
      </c>
    </row>
    <row r="4" ht="24" customHeight="1" spans="1:2">
      <c r="A4" s="5" t="s">
        <v>2094</v>
      </c>
      <c r="B4" s="5" t="s">
        <v>34</v>
      </c>
    </row>
    <row r="5" ht="20" customHeight="1" spans="1:2">
      <c r="A5" s="6" t="s">
        <v>2095</v>
      </c>
      <c r="B5" s="7">
        <f>SUM(B6,B13)</f>
        <v>7966</v>
      </c>
    </row>
    <row r="6" ht="20" customHeight="1" spans="1:2">
      <c r="A6" s="8" t="s">
        <v>2096</v>
      </c>
      <c r="B6" s="7">
        <f>SUM(B7,B10)</f>
        <v>0</v>
      </c>
    </row>
    <row r="7" ht="20" customHeight="1" spans="1:2">
      <c r="A7" s="9" t="s">
        <v>2097</v>
      </c>
      <c r="B7" s="7"/>
    </row>
    <row r="8" ht="20" customHeight="1" spans="1:2">
      <c r="A8" s="9" t="s">
        <v>2098</v>
      </c>
      <c r="B8" s="7"/>
    </row>
    <row r="9" ht="20" customHeight="1" spans="1:2">
      <c r="A9" s="9" t="s">
        <v>2099</v>
      </c>
      <c r="B9" s="7"/>
    </row>
    <row r="10" ht="20" customHeight="1" spans="1:2">
      <c r="A10" s="9" t="s">
        <v>2100</v>
      </c>
      <c r="B10" s="7">
        <f>SUM(B11:B12)</f>
        <v>0</v>
      </c>
    </row>
    <row r="11" ht="20" customHeight="1" spans="1:2">
      <c r="A11" s="9" t="s">
        <v>2098</v>
      </c>
      <c r="B11" s="7"/>
    </row>
    <row r="12" ht="20" customHeight="1" spans="1:2">
      <c r="A12" s="9" t="s">
        <v>2101</v>
      </c>
      <c r="B12" s="7"/>
    </row>
    <row r="13" ht="20" customHeight="1" spans="1:2">
      <c r="A13" s="8" t="s">
        <v>2102</v>
      </c>
      <c r="B13" s="10">
        <f>SUM(B14:B15)</f>
        <v>7966</v>
      </c>
    </row>
    <row r="14" ht="20" customHeight="1" spans="1:2">
      <c r="A14" s="9" t="s">
        <v>2097</v>
      </c>
      <c r="B14" s="10">
        <v>342</v>
      </c>
    </row>
    <row r="15" ht="20" customHeight="1" spans="1:2">
      <c r="A15" s="9" t="s">
        <v>2100</v>
      </c>
      <c r="B15" s="10">
        <v>7624</v>
      </c>
    </row>
    <row r="16" ht="20" customHeight="1" spans="1:2">
      <c r="A16" s="11" t="s">
        <v>2095</v>
      </c>
      <c r="B16" s="12">
        <f>SUM(B17,B24)</f>
        <v>14248</v>
      </c>
    </row>
    <row r="17" ht="20" customHeight="1" spans="1:2">
      <c r="A17" s="13" t="s">
        <v>2103</v>
      </c>
      <c r="B17" s="12">
        <f>SUM(B18,B21)</f>
        <v>6178</v>
      </c>
    </row>
    <row r="18" ht="20" customHeight="1" spans="1:2">
      <c r="A18" s="14" t="s">
        <v>2097</v>
      </c>
      <c r="B18" s="12">
        <v>3162</v>
      </c>
    </row>
    <row r="19" ht="20" customHeight="1" spans="1:2">
      <c r="A19" s="14" t="s">
        <v>2098</v>
      </c>
      <c r="B19" s="12">
        <v>3162</v>
      </c>
    </row>
    <row r="20" ht="20" customHeight="1" spans="1:2">
      <c r="A20" s="14" t="s">
        <v>2099</v>
      </c>
      <c r="B20" s="12"/>
    </row>
    <row r="21" ht="20" customHeight="1" spans="1:2">
      <c r="A21" s="14" t="s">
        <v>2100</v>
      </c>
      <c r="B21" s="12">
        <f>SUM(B22:B23)</f>
        <v>3016</v>
      </c>
    </row>
    <row r="22" ht="20" customHeight="1" spans="1:2">
      <c r="A22" s="14" t="s">
        <v>2098</v>
      </c>
      <c r="B22" s="12">
        <v>3016</v>
      </c>
    </row>
    <row r="23" ht="20" customHeight="1" spans="1:2">
      <c r="A23" s="14" t="s">
        <v>2101</v>
      </c>
      <c r="B23" s="12"/>
    </row>
    <row r="24" ht="20" customHeight="1" spans="1:2">
      <c r="A24" s="13" t="s">
        <v>2104</v>
      </c>
      <c r="B24" s="12">
        <f>SUM(B25:B26)</f>
        <v>8070</v>
      </c>
    </row>
    <row r="25" ht="20" customHeight="1" spans="1:2">
      <c r="A25" s="14" t="s">
        <v>2097</v>
      </c>
      <c r="B25" s="12">
        <v>343</v>
      </c>
    </row>
    <row r="26" ht="20" customHeight="1" spans="1:2">
      <c r="A26" s="14" t="s">
        <v>2100</v>
      </c>
      <c r="B26" s="12">
        <v>7727</v>
      </c>
    </row>
  </sheetData>
  <mergeCells count="1">
    <mergeCell ref="A2:B2"/>
  </mergeCells>
  <printOptions horizontalCentered="1"/>
  <pageMargins left="0.747916666666667" right="0.747916666666667" top="1.22013888888889" bottom="0.275" header="0" footer="0"/>
  <pageSetup paperSize="9" scale="11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25</vt:i4>
      </vt:variant>
    </vt:vector>
  </HeadingPairs>
  <TitlesOfParts>
    <vt:vector size="25" baseType="lpstr">
      <vt:lpstr>目录</vt:lpstr>
      <vt:lpstr>一般公共预算收入预算表</vt:lpstr>
      <vt:lpstr>一般公共预算支出预算表</vt:lpstr>
      <vt:lpstr>一般公共预算收支平衡表</vt:lpstr>
      <vt:lpstr>一般公共预算支出资金来源表</vt:lpstr>
      <vt:lpstr>基本支出预算表</vt:lpstr>
      <vt:lpstr>一般公共预算税收返还及转移支付表</vt:lpstr>
      <vt:lpstr>一般公共预算支出“三公”经费预算表</vt:lpstr>
      <vt:lpstr>政府性基金收入预算表</vt:lpstr>
      <vt:lpstr>政府性基金支出预算表</vt:lpstr>
      <vt:lpstr>政府性基金预算转移支付表</vt:lpstr>
      <vt:lpstr>国有资本经营收入预算表</vt:lpstr>
      <vt:lpstr>国有资本经营支出预算表</vt:lpstr>
      <vt:lpstr>国有资本经营预算转移支付表</vt:lpstr>
      <vt:lpstr>社会保险基金收入预算表</vt:lpstr>
      <vt:lpstr>社会保险基金支出预算表</vt:lpstr>
      <vt:lpstr>城乡居民基本养老保险基金收支预算表</vt:lpstr>
      <vt:lpstr>机关事业单位基本养老保险基金收支预算表</vt:lpstr>
      <vt:lpstr>职工基本医疗保险(含生育保险)基金收支预算表</vt:lpstr>
      <vt:lpstr>城乡居民基本医疗保险基金收支预算表</vt:lpstr>
      <vt:lpstr>工伤保险基金收支预算表</vt:lpstr>
      <vt:lpstr>失业保险基金收支预算表</vt:lpstr>
      <vt:lpstr>政府一般债务限额和余额情况表</vt:lpstr>
      <vt:lpstr>政府专项债务限额和余额情况表</vt:lpstr>
      <vt:lpstr>地方政府债券还本付息情况表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陶依林</dc:creator>
  <cp:lastModifiedBy>WPS_1625883245</cp:lastModifiedBy>
  <dcterms:created xsi:type="dcterms:W3CDTF">2018-12-04T11:57:00Z</dcterms:created>
  <dcterms:modified xsi:type="dcterms:W3CDTF">2025-04-14T08:48:11Z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KSOReadingLayout">
    <vt:bool>true</vt:bool>
  </property>
  <property fmtid="{D5CDD505-2E9C-101B-9397-08002B2CF9AE}" pid="4" name="ICV">
    <vt:lpwstr>64B3F25A8EB54395AB44396928A3B525</vt:lpwstr>
  </property>
</Properties>
</file>